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E36015\Desktop\Benchmark Work\CVOL Web Display\"/>
    </mc:Choice>
  </mc:AlternateContent>
  <xr:revisionPtr revIDLastSave="0" documentId="8_{282833A1-225B-4582-A962-E33295A9E505}" xr6:coauthVersionLast="47" xr6:coauthVersionMax="47" xr10:uidLastSave="{00000000-0000-0000-0000-000000000000}"/>
  <bookViews>
    <workbookView xWindow="-110" yWindow="-110" windowWidth="19420" windowHeight="10420" tabRatio="753" xr2:uid="{F2B46E0A-F224-43D6-AB10-A5DA11EA7D89}"/>
  </bookViews>
  <sheets>
    <sheet name="Disclaimer" sheetId="39" r:id="rId1"/>
    <sheet name="Read Me" sheetId="32" r:id="rId2"/>
    <sheet name="1) Select Expirations" sheetId="33" r:id="rId3"/>
    <sheet name="2) Identify Options" sheetId="34" r:id="rId4"/>
    <sheet name="3) Determine Strike Weights" sheetId="35" r:id="rId5"/>
    <sheet name="4) Calculate Simple Variance" sheetId="38" r:id="rId6"/>
    <sheet name="5) Final Calculation" sheetId="36" r:id="rId7"/>
    <sheet name="Notes" sheetId="3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36" l="1"/>
  <c r="P27" i="36"/>
  <c r="P26" i="36"/>
  <c r="W40" i="38"/>
  <c r="W41" i="38" s="1"/>
  <c r="H27" i="36" s="1"/>
  <c r="J27" i="36" s="1"/>
  <c r="L27" i="36" s="1"/>
  <c r="N27" i="36" s="1"/>
  <c r="W39" i="38"/>
  <c r="W31" i="38"/>
  <c r="W32" i="38" s="1"/>
  <c r="H26" i="36" s="1"/>
  <c r="J26" i="36" s="1"/>
  <c r="L26" i="36" s="1"/>
  <c r="N26" i="36" s="1"/>
  <c r="W30" i="38"/>
  <c r="R79" i="38"/>
  <c r="R78" i="38"/>
  <c r="R77" i="38"/>
  <c r="R76" i="38"/>
  <c r="R75" i="38"/>
  <c r="R74" i="38"/>
  <c r="R73" i="38"/>
  <c r="R72" i="38"/>
  <c r="R71" i="38"/>
  <c r="R70" i="38"/>
  <c r="R69" i="38"/>
  <c r="R68" i="38"/>
  <c r="R67" i="38"/>
  <c r="R66" i="38"/>
  <c r="R65" i="38"/>
  <c r="R64" i="38"/>
  <c r="R63" i="38"/>
  <c r="R62" i="38"/>
  <c r="R61" i="38"/>
  <c r="R60" i="38"/>
  <c r="R59" i="38"/>
  <c r="R58" i="38"/>
  <c r="R57" i="38"/>
  <c r="R56" i="38"/>
  <c r="R55" i="38"/>
  <c r="R54" i="38"/>
  <c r="R53" i="38"/>
  <c r="R52" i="38"/>
  <c r="R51" i="38"/>
  <c r="R50" i="38"/>
  <c r="R49" i="38"/>
  <c r="R48" i="38"/>
  <c r="R47" i="38"/>
  <c r="R46" i="38"/>
  <c r="R45" i="38"/>
  <c r="R44" i="38"/>
  <c r="R43" i="38"/>
  <c r="R42" i="38"/>
  <c r="R41" i="38"/>
  <c r="R40" i="38"/>
  <c r="R39" i="38"/>
  <c r="R38" i="38"/>
  <c r="R37" i="38"/>
  <c r="R36" i="38"/>
  <c r="R35" i="38"/>
  <c r="R34" i="38"/>
  <c r="R33" i="38"/>
  <c r="R32" i="38"/>
  <c r="R31" i="38"/>
  <c r="R30" i="38"/>
  <c r="J77" i="38"/>
  <c r="J76" i="38"/>
  <c r="J75" i="38"/>
  <c r="J74" i="38"/>
  <c r="J73" i="38"/>
  <c r="J72" i="38"/>
  <c r="J71" i="38"/>
  <c r="J70" i="38"/>
  <c r="J69" i="38"/>
  <c r="J68" i="38"/>
  <c r="J67" i="38"/>
  <c r="J66" i="38"/>
  <c r="J65" i="38"/>
  <c r="J64" i="38"/>
  <c r="J63" i="38"/>
  <c r="J62" i="38"/>
  <c r="J61" i="38"/>
  <c r="J60" i="38"/>
  <c r="J59" i="38"/>
  <c r="J58" i="38"/>
  <c r="J57" i="38"/>
  <c r="J56" i="38"/>
  <c r="J55" i="38"/>
  <c r="J54" i="38"/>
  <c r="J53" i="38"/>
  <c r="J52" i="38"/>
  <c r="J51" i="38"/>
  <c r="J50" i="38"/>
  <c r="J49" i="38"/>
  <c r="J48" i="38"/>
  <c r="J47" i="38"/>
  <c r="J46" i="38"/>
  <c r="J45" i="38"/>
  <c r="J44" i="38"/>
  <c r="J43" i="38"/>
  <c r="J42" i="38"/>
  <c r="J41" i="38"/>
  <c r="J40" i="38"/>
  <c r="J39" i="38"/>
  <c r="J38" i="38"/>
  <c r="J37" i="38"/>
  <c r="J36" i="38"/>
  <c r="J35" i="38"/>
  <c r="J34" i="38"/>
  <c r="Q79" i="38"/>
  <c r="P79" i="38"/>
  <c r="Q78" i="38"/>
  <c r="P78" i="38"/>
  <c r="Q77" i="38"/>
  <c r="P77" i="38"/>
  <c r="I77" i="38"/>
  <c r="H77" i="38"/>
  <c r="Q76" i="38"/>
  <c r="P76" i="38"/>
  <c r="I76" i="38"/>
  <c r="H76" i="38"/>
  <c r="Q75" i="38"/>
  <c r="P75" i="38"/>
  <c r="I75" i="38"/>
  <c r="H75" i="38"/>
  <c r="Q74" i="38"/>
  <c r="P74" i="38"/>
  <c r="I74" i="38"/>
  <c r="H74" i="38"/>
  <c r="Q73" i="38"/>
  <c r="P73" i="38"/>
  <c r="I73" i="38"/>
  <c r="H73" i="38"/>
  <c r="Q72" i="38"/>
  <c r="P72" i="38"/>
  <c r="I72" i="38"/>
  <c r="H72" i="38"/>
  <c r="Q71" i="38"/>
  <c r="P71" i="38"/>
  <c r="I71" i="38"/>
  <c r="H71" i="38"/>
  <c r="Q70" i="38"/>
  <c r="P70" i="38"/>
  <c r="I70" i="38"/>
  <c r="H70" i="38"/>
  <c r="Q69" i="38"/>
  <c r="P69" i="38"/>
  <c r="I69" i="38"/>
  <c r="H69" i="38"/>
  <c r="Q68" i="38"/>
  <c r="P68" i="38"/>
  <c r="I68" i="38"/>
  <c r="H68" i="38"/>
  <c r="Q67" i="38"/>
  <c r="P67" i="38"/>
  <c r="I67" i="38"/>
  <c r="H67" i="38"/>
  <c r="Q66" i="38"/>
  <c r="P66" i="38"/>
  <c r="I66" i="38"/>
  <c r="H66" i="38"/>
  <c r="Q65" i="38"/>
  <c r="P65" i="38"/>
  <c r="I65" i="38"/>
  <c r="H65" i="38"/>
  <c r="Q64" i="38"/>
  <c r="P64" i="38"/>
  <c r="I64" i="38"/>
  <c r="H64" i="38"/>
  <c r="Q63" i="38"/>
  <c r="P63" i="38"/>
  <c r="I63" i="38"/>
  <c r="H63" i="38"/>
  <c r="Q62" i="38"/>
  <c r="P62" i="38"/>
  <c r="I62" i="38"/>
  <c r="H62" i="38"/>
  <c r="Q61" i="38"/>
  <c r="P61" i="38"/>
  <c r="I61" i="38"/>
  <c r="H61" i="38"/>
  <c r="Q60" i="38"/>
  <c r="P60" i="38"/>
  <c r="I60" i="38"/>
  <c r="H60" i="38"/>
  <c r="Q59" i="38"/>
  <c r="P59" i="38"/>
  <c r="I59" i="38"/>
  <c r="H59" i="38"/>
  <c r="Q58" i="38"/>
  <c r="P58" i="38"/>
  <c r="I58" i="38"/>
  <c r="H58" i="38"/>
  <c r="Q57" i="38"/>
  <c r="P57" i="38"/>
  <c r="I57" i="38"/>
  <c r="H57" i="38"/>
  <c r="Q56" i="38"/>
  <c r="P56" i="38"/>
  <c r="I56" i="38"/>
  <c r="H56" i="38"/>
  <c r="Q55" i="38"/>
  <c r="P55" i="38"/>
  <c r="I55" i="38"/>
  <c r="H55" i="38"/>
  <c r="Q54" i="38"/>
  <c r="P54" i="38"/>
  <c r="I54" i="38"/>
  <c r="H54" i="38"/>
  <c r="Q53" i="38"/>
  <c r="P53" i="38"/>
  <c r="I53" i="38"/>
  <c r="H53" i="38"/>
  <c r="Q52" i="38"/>
  <c r="P52" i="38"/>
  <c r="I52" i="38"/>
  <c r="H52" i="38"/>
  <c r="Q51" i="38"/>
  <c r="P51" i="38"/>
  <c r="I51" i="38"/>
  <c r="H51" i="38"/>
  <c r="Q50" i="38"/>
  <c r="P50" i="38"/>
  <c r="I50" i="38"/>
  <c r="H50" i="38"/>
  <c r="Q49" i="38"/>
  <c r="P49" i="38"/>
  <c r="I49" i="38"/>
  <c r="H49" i="38"/>
  <c r="Q48" i="38"/>
  <c r="P48" i="38"/>
  <c r="I48" i="38"/>
  <c r="H48" i="38"/>
  <c r="Q47" i="38"/>
  <c r="P47" i="38"/>
  <c r="I47" i="38"/>
  <c r="H47" i="38"/>
  <c r="Q46" i="38"/>
  <c r="P46" i="38"/>
  <c r="I46" i="38"/>
  <c r="H46" i="38"/>
  <c r="Q45" i="38"/>
  <c r="P45" i="38"/>
  <c r="I45" i="38"/>
  <c r="H45" i="38"/>
  <c r="Q44" i="38"/>
  <c r="P44" i="38"/>
  <c r="I44" i="38"/>
  <c r="H44" i="38"/>
  <c r="Q43" i="38"/>
  <c r="P43" i="38"/>
  <c r="I43" i="38"/>
  <c r="H43" i="38"/>
  <c r="Q42" i="38"/>
  <c r="P42" i="38"/>
  <c r="I42" i="38"/>
  <c r="H42" i="38"/>
  <c r="Q41" i="38"/>
  <c r="P41" i="38"/>
  <c r="I41" i="38"/>
  <c r="H41" i="38"/>
  <c r="Q40" i="38"/>
  <c r="P40" i="38"/>
  <c r="I40" i="38"/>
  <c r="H40" i="38"/>
  <c r="Q39" i="38"/>
  <c r="P39" i="38"/>
  <c r="I39" i="38"/>
  <c r="H39" i="38"/>
  <c r="Q38" i="38"/>
  <c r="P38" i="38"/>
  <c r="I38" i="38"/>
  <c r="H38" i="38"/>
  <c r="Q37" i="38"/>
  <c r="P37" i="38"/>
  <c r="I37" i="38"/>
  <c r="H37" i="38"/>
  <c r="Q36" i="38"/>
  <c r="P36" i="38"/>
  <c r="I36" i="38"/>
  <c r="H36" i="38"/>
  <c r="Q35" i="38"/>
  <c r="P35" i="38"/>
  <c r="I35" i="38"/>
  <c r="H35" i="38"/>
  <c r="Q34" i="38"/>
  <c r="P34" i="38"/>
  <c r="I34" i="38"/>
  <c r="H34" i="38"/>
  <c r="Q33" i="38"/>
  <c r="P33" i="38"/>
  <c r="Q32" i="38"/>
  <c r="P32" i="38"/>
  <c r="Q31" i="38"/>
  <c r="P31" i="38"/>
  <c r="Q30" i="38"/>
  <c r="P30" i="38"/>
  <c r="Q79" i="35"/>
  <c r="P79" i="35"/>
  <c r="Q78" i="35"/>
  <c r="P78" i="35"/>
  <c r="Q77" i="35"/>
  <c r="P77" i="35"/>
  <c r="Q76" i="35"/>
  <c r="P76" i="35"/>
  <c r="Q75" i="35"/>
  <c r="P75" i="35"/>
  <c r="Q74" i="35"/>
  <c r="P74" i="35"/>
  <c r="Q73" i="35"/>
  <c r="P73" i="35"/>
  <c r="Q72" i="35"/>
  <c r="P72" i="35"/>
  <c r="Q71" i="35"/>
  <c r="P71" i="35"/>
  <c r="Q70" i="35"/>
  <c r="P70" i="35"/>
  <c r="Q69" i="35"/>
  <c r="P69" i="35"/>
  <c r="Q68" i="35"/>
  <c r="P68" i="35"/>
  <c r="Q67" i="35"/>
  <c r="P67" i="35"/>
  <c r="Q66" i="35"/>
  <c r="P66" i="35"/>
  <c r="Q65" i="35"/>
  <c r="P65" i="35"/>
  <c r="Q64" i="35"/>
  <c r="P64" i="35"/>
  <c r="Q63" i="35"/>
  <c r="P63" i="35"/>
  <c r="Q62" i="35"/>
  <c r="P62" i="35"/>
  <c r="Q61" i="35"/>
  <c r="P61" i="35"/>
  <c r="Q60" i="35"/>
  <c r="P60" i="35"/>
  <c r="Q59" i="35"/>
  <c r="P59" i="35"/>
  <c r="Q58" i="35"/>
  <c r="P58" i="35"/>
  <c r="Q57" i="35"/>
  <c r="P57" i="35"/>
  <c r="Q56" i="35"/>
  <c r="P56" i="35"/>
  <c r="Q55" i="35"/>
  <c r="P55" i="35"/>
  <c r="Q54" i="35"/>
  <c r="P54" i="35"/>
  <c r="Q53" i="35"/>
  <c r="P53" i="35"/>
  <c r="Q52" i="35"/>
  <c r="P52" i="35"/>
  <c r="Q51" i="35"/>
  <c r="P51" i="35"/>
  <c r="Q50" i="35"/>
  <c r="P50" i="35"/>
  <c r="Q49" i="35"/>
  <c r="P49" i="35"/>
  <c r="Q48" i="35"/>
  <c r="P48" i="35"/>
  <c r="Q47" i="35"/>
  <c r="P47" i="35"/>
  <c r="Q46" i="35"/>
  <c r="P46" i="35"/>
  <c r="Q45" i="35"/>
  <c r="P45" i="35"/>
  <c r="Q44" i="35"/>
  <c r="P44" i="35"/>
  <c r="Q43" i="35"/>
  <c r="P43" i="35"/>
  <c r="Q42" i="35"/>
  <c r="P42" i="35"/>
  <c r="Q41" i="35"/>
  <c r="P41" i="35"/>
  <c r="Q40" i="35"/>
  <c r="P40" i="35"/>
  <c r="Q39" i="35"/>
  <c r="P39" i="35"/>
  <c r="Q38" i="35"/>
  <c r="P38" i="35"/>
  <c r="Q37" i="35"/>
  <c r="P37" i="35"/>
  <c r="Q36" i="35"/>
  <c r="P36" i="35"/>
  <c r="Q35" i="35"/>
  <c r="P35" i="35"/>
  <c r="Q34" i="35"/>
  <c r="P34" i="35"/>
  <c r="Q33" i="35"/>
  <c r="P33" i="35"/>
  <c r="Q32" i="35"/>
  <c r="P32" i="35"/>
  <c r="Q31" i="35"/>
  <c r="P31" i="35"/>
  <c r="Q30" i="35"/>
  <c r="P30" i="35"/>
  <c r="I77" i="35"/>
  <c r="H77" i="35"/>
  <c r="I76" i="35"/>
  <c r="H76" i="35"/>
  <c r="I75" i="35"/>
  <c r="H75" i="35"/>
  <c r="I74" i="35"/>
  <c r="H74" i="35"/>
  <c r="I73" i="35"/>
  <c r="H73" i="35"/>
  <c r="I72" i="35"/>
  <c r="H72" i="35"/>
  <c r="I71" i="35"/>
  <c r="H71" i="35"/>
  <c r="I70" i="35"/>
  <c r="H70" i="35"/>
  <c r="I69" i="35"/>
  <c r="H69" i="35"/>
  <c r="I68" i="35"/>
  <c r="H68" i="35"/>
  <c r="I67" i="35"/>
  <c r="H67" i="35"/>
  <c r="I66" i="35"/>
  <c r="H66" i="35"/>
  <c r="I65" i="35"/>
  <c r="H65" i="35"/>
  <c r="I64" i="35"/>
  <c r="H64" i="35"/>
  <c r="I63" i="35"/>
  <c r="H63" i="35"/>
  <c r="I62" i="35"/>
  <c r="H62" i="35"/>
  <c r="I61" i="35"/>
  <c r="H61" i="35"/>
  <c r="I60" i="35"/>
  <c r="H60" i="35"/>
  <c r="I59" i="35"/>
  <c r="H59" i="35"/>
  <c r="I58" i="35"/>
  <c r="H58" i="35"/>
  <c r="I57" i="35"/>
  <c r="H57" i="35"/>
  <c r="I56" i="35"/>
  <c r="H56" i="35"/>
  <c r="I55" i="35"/>
  <c r="H55" i="35"/>
  <c r="I54" i="35"/>
  <c r="H54" i="35"/>
  <c r="I53" i="35"/>
  <c r="H53" i="35"/>
  <c r="I52" i="35"/>
  <c r="H52" i="35"/>
  <c r="I51" i="35"/>
  <c r="H51" i="35"/>
  <c r="I50" i="35"/>
  <c r="H50" i="35"/>
  <c r="I49" i="35"/>
  <c r="H49" i="35"/>
  <c r="I48" i="35"/>
  <c r="H48" i="35"/>
  <c r="I47" i="35"/>
  <c r="H47" i="35"/>
  <c r="I46" i="35"/>
  <c r="H46" i="35"/>
  <c r="I45" i="35"/>
  <c r="H45" i="35"/>
  <c r="I44" i="35"/>
  <c r="H44" i="35"/>
  <c r="I43" i="35"/>
  <c r="H43" i="35"/>
  <c r="I42" i="35"/>
  <c r="H42" i="35"/>
  <c r="I41" i="35"/>
  <c r="H41" i="35"/>
  <c r="I40" i="35"/>
  <c r="H40" i="35"/>
  <c r="I39" i="35"/>
  <c r="H39" i="35"/>
  <c r="I38" i="35"/>
  <c r="H38" i="35"/>
  <c r="I37" i="35"/>
  <c r="H37" i="35"/>
  <c r="I36" i="35"/>
  <c r="H36" i="35"/>
  <c r="I35" i="35"/>
  <c r="H35" i="35"/>
  <c r="I34" i="35"/>
  <c r="H34" i="35"/>
  <c r="Q26" i="36" l="1"/>
  <c r="Q27" i="36"/>
  <c r="Q28" i="36" l="1"/>
  <c r="S28" i="36" s="1"/>
</calcChain>
</file>

<file path=xl/sharedStrings.xml><?xml version="1.0" encoding="utf-8"?>
<sst xmlns="http://schemas.openxmlformats.org/spreadsheetml/2006/main" count="93" uniqueCount="37">
  <si>
    <t>Strike</t>
  </si>
  <si>
    <t>Call</t>
  </si>
  <si>
    <t>Put</t>
  </si>
  <si>
    <t>Sum</t>
  </si>
  <si>
    <t>DTE</t>
  </si>
  <si>
    <t>UndFuturePrc</t>
  </si>
  <si>
    <t>Factor</t>
  </si>
  <si>
    <t>OptPremium</t>
  </si>
  <si>
    <t>DeltaK</t>
  </si>
  <si>
    <t>Opt*DeltaK</t>
  </si>
  <si>
    <t>Front</t>
  </si>
  <si>
    <t>Back</t>
  </si>
  <si>
    <t>Sum of Raw Variance</t>
  </si>
  <si>
    <t>GrowthFactor</t>
  </si>
  <si>
    <t>Interest Rate</t>
  </si>
  <si>
    <t>FrontRaw</t>
  </si>
  <si>
    <t>VarianceSum</t>
  </si>
  <si>
    <t>Variance Sum</t>
  </si>
  <si>
    <t>Time weights to Horizon of 30 Days</t>
  </si>
  <si>
    <t>Var*TimeWeight</t>
  </si>
  <si>
    <t>100 times Square Root</t>
  </si>
  <si>
    <t>Implied Volatility by Tenor</t>
  </si>
  <si>
    <t>Volatility Squared = percent Variance</t>
  </si>
  <si>
    <t>Footnotes</t>
  </si>
  <si>
    <t>Front Tenor</t>
  </si>
  <si>
    <t>Back Tenor</t>
  </si>
  <si>
    <t>Int Rate</t>
  </si>
  <si>
    <t>Futures Prices</t>
  </si>
  <si>
    <r>
      <t>Divide by F</t>
    </r>
    <r>
      <rPr>
        <b/>
        <vertAlign val="superscript"/>
        <sz val="11"/>
        <color theme="1"/>
        <rFont val="Calibri"/>
        <family val="2"/>
        <scheme val="minor"/>
      </rPr>
      <t>2</t>
    </r>
  </si>
  <si>
    <t>https://www.cmegroup.com/market-data/cme-group-benchmark-administration/files/cvol-methodology.pdf</t>
  </si>
  <si>
    <t>Tenor selection rules are pre-specified by product. For a complete list of tenor selection methodologies, please refer to the calculation methodology here:</t>
  </si>
  <si>
    <t>Most CVOL Indexes are calculated to target expiration of 30 days, however some indexes are 60 days, and some are 90 days. For a list of expiration targets, please refer to the FAQ here:</t>
  </si>
  <si>
    <t>https://www.cmegroup.com/market-data/cme-group-benchmark-administration/cme-group-volatility-indexes-faq.html</t>
  </si>
  <si>
    <t>For complete description of tapering rules, please refer to the calculation methodology here:</t>
  </si>
  <si>
    <t>Different rate curves or discounting methodologies can be used here. For a description of the formal CVOL rate and discounting calculation, please refer to the methodology here:</t>
  </si>
  <si>
    <t>An at-the-money rebalancing adjustment may be needed if calculating UpVar and DnVar. For detailed description of this procedure, refer to the calculation methodology here:</t>
  </si>
  <si>
    <t>CME Group Benchmark Administration Limited (CBAL), Chicago Mercantile Exchange Inc. (including each of their respective subsidiaries and affiliates), their respective officers, directors, employees, agents, consultants and licensors shall not be liable to any person for any losses, damages, costs or expenses (including, but not limited to, loss of profits, loss of use, and direct or indirect, incidental, consequential or punitive damages), arising from any errors or inaccuracies made in connection with the calculation or distribution of the CBAL benchmarks or market data. The foregoing limitation of liability shall apply whether a claim arises in contract, tort, negligence, strict liability, contribution or otherwise and whether the claim is brought directly or as a third party claim. Furthermore, there is no guarantee the continuity of the composition of the CBAL benchmarks or market data, nor the continuity of their calculation, nor the continuity of their dissemination, nor the continuity of their calculation. 
CME Group, the Globe Logo, CME, Globex, E-Mini, CME Direct, CME DataMine and Chicago Mercantile Exchange are trademarks of Chicago Mercantile Exchange Inc. CBOT is a trademark of the Board of Trade of the City of Chicago, Inc. NYMEX is a trademark of New York Mercantile Exchange, Inc. COMEX is a trademark of Commodity Exchange, Inc. All other trademarks are the property of their respective owners. 
The information within this communication has been compiled by CME Group for general purposes only. CME Group assumes no responsibility for any errors or omissions. Additionally, all examples in this communication are hypothetical situations, used for explanation purposes only, and should not be considered investment advice or the results of actual market experience. 
© 2023 CME Group Inc.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</si>
</sst>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000"/>
    <numFmt numFmtId="166" formatCode="0.0000000"/>
    <numFmt numFmtId="167" formatCode="0.00000"/>
    <numFmt numFmtId="168" formatCode="0.000000"/>
  </numFmts>
  <fonts count="7"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3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1"/>
    <xf numFmtId="0" fontId="1" fillId="0" borderId="0" xfId="0" applyFont="1"/>
    <xf numFmtId="0" fontId="0" fillId="0" borderId="0" xfId="0" applyAlignment="1">
      <alignment horizontal="center" wrapText="1"/>
    </xf>
    <xf numFmtId="0" fontId="0" fillId="2" borderId="0" xfId="0" applyFill="1"/>
    <xf numFmtId="0" fontId="0" fillId="3" borderId="0" xfId="0" applyFill="1"/>
    <xf numFmtId="0" fontId="0" fillId="0" borderId="0" xfId="0" applyFill="1"/>
    <xf numFmtId="164" fontId="0" fillId="0" borderId="0" xfId="2" applyNumberFormat="1" applyFont="1" applyFill="1"/>
    <xf numFmtId="0" fontId="0" fillId="0" borderId="0" xfId="0" applyAlignment="1">
      <alignment horizontal="right"/>
    </xf>
    <xf numFmtId="0" fontId="0" fillId="0" borderId="8" xfId="0" applyBorder="1"/>
    <xf numFmtId="165" fontId="0" fillId="0" borderId="0" xfId="0" applyNumberFormat="1"/>
    <xf numFmtId="0" fontId="0" fillId="4" borderId="0" xfId="0" applyFill="1"/>
    <xf numFmtId="0" fontId="1" fillId="0" borderId="0" xfId="0" applyFont="1" applyFill="1"/>
    <xf numFmtId="0" fontId="1" fillId="0" borderId="0" xfId="0" applyFont="1" applyAlignment="1">
      <alignment horizontal="center" wrapText="1"/>
    </xf>
    <xf numFmtId="0" fontId="5" fillId="0" borderId="0" xfId="0" applyFont="1"/>
    <xf numFmtId="0" fontId="0" fillId="4" borderId="9" xfId="0" applyFill="1" applyBorder="1"/>
    <xf numFmtId="0" fontId="0" fillId="0" borderId="9" xfId="0" applyFill="1" applyBorder="1"/>
    <xf numFmtId="164" fontId="0" fillId="4" borderId="0" xfId="2" applyNumberFormat="1" applyFont="1" applyFill="1"/>
    <xf numFmtId="0" fontId="0" fillId="4" borderId="0" xfId="0" applyFill="1" applyBorder="1"/>
    <xf numFmtId="167" fontId="0" fillId="4" borderId="0" xfId="0" applyNumberFormat="1" applyFill="1" applyBorder="1"/>
    <xf numFmtId="0" fontId="5" fillId="4" borderId="0" xfId="0" applyFont="1" applyFill="1" applyBorder="1"/>
    <xf numFmtId="0" fontId="1" fillId="0" borderId="0" xfId="0" applyFont="1" applyBorder="1" applyAlignment="1">
      <alignment wrapText="1"/>
    </xf>
    <xf numFmtId="0" fontId="1" fillId="0" borderId="0" xfId="0" applyFont="1" applyAlignment="1">
      <alignment wrapText="1"/>
    </xf>
    <xf numFmtId="166" fontId="0" fillId="4" borderId="0" xfId="0" applyNumberFormat="1" applyFill="1"/>
    <xf numFmtId="0" fontId="4" fillId="4" borderId="0" xfId="0" applyFont="1" applyFill="1"/>
    <xf numFmtId="168" fontId="0" fillId="4" borderId="0" xfId="0" applyNumberFormat="1" applyFill="1"/>
    <xf numFmtId="0" fontId="0" fillId="0" borderId="0" xfId="0" applyAlignment="1">
      <alignmen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190499</xdr:colOff>
      <xdr:row>0</xdr:row>
      <xdr:rowOff>123823</xdr:rowOff>
    </xdr:from>
    <xdr:to>
      <xdr:col>16</xdr:col>
      <xdr:colOff>0</xdr:colOff>
      <xdr:row>83</xdr:row>
      <xdr:rowOff>114300</xdr:rowOff>
    </xdr:to>
    <xdr:sp macro="" textlink="">
      <xdr:nvSpPr>
        <xdr:cNvPr id="2" name="Rectangle 1">
          <a:extLst>
            <a:ext uri="{FF2B5EF4-FFF2-40B4-BE49-F238E27FC236}">
              <a16:creationId xmlns:a16="http://schemas.microsoft.com/office/drawing/2014/main" id="{C4A6D2F5-BF7A-4BF3-8113-E3E2FF9E357B}"/>
            </a:ext>
          </a:extLst>
        </xdr:cNvPr>
        <xdr:cNvSpPr/>
      </xdr:nvSpPr>
      <xdr:spPr>
        <a:xfrm>
          <a:off x="190499" y="123823"/>
          <a:ext cx="9563101" cy="158019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Read Me</a:t>
          </a:r>
        </a:p>
        <a:p>
          <a:pPr algn="l"/>
          <a:endParaRPr lang="en-US" sz="1400" b="1">
            <a:solidFill>
              <a:sysClr val="windowText" lastClr="000000"/>
            </a:solidFill>
          </a:endParaRPr>
        </a:p>
        <a:p>
          <a:pPr algn="l"/>
          <a:r>
            <a:rPr lang="en-US" sz="1200" b="0">
              <a:solidFill>
                <a:sysClr val="windowText" lastClr="000000"/>
              </a:solidFill>
            </a:rPr>
            <a:t>This spreadsheet</a:t>
          </a:r>
          <a:r>
            <a:rPr lang="en-US" sz="1200" b="0" baseline="0">
              <a:solidFill>
                <a:sysClr val="windowText" lastClr="000000"/>
              </a:solidFill>
            </a:rPr>
            <a:t> provides a step-by-step example on how to calculate the CME Group Implied Volatility Index (CVOL) End-of-Day Benchmark. This example uses the 10yr Treasury options. Exceptions to any rule are noted with a superscript footnote and are described in the 'Notes' tab.</a:t>
          </a:r>
          <a:endParaRPr lang="en-US" sz="1200" b="0">
            <a:solidFill>
              <a:sysClr val="windowText" lastClr="000000"/>
            </a:solidFill>
          </a:endParaRPr>
        </a:p>
      </xdr:txBody>
    </xdr:sp>
    <xdr:clientData/>
  </xdr:twoCellAnchor>
  <xdr:twoCellAnchor>
    <xdr:from>
      <xdr:col>0</xdr:col>
      <xdr:colOff>381000</xdr:colOff>
      <xdr:row>7</xdr:row>
      <xdr:rowOff>19050</xdr:rowOff>
    </xdr:from>
    <xdr:to>
      <xdr:col>1</xdr:col>
      <xdr:colOff>352425</xdr:colOff>
      <xdr:row>10</xdr:row>
      <xdr:rowOff>28575</xdr:rowOff>
    </xdr:to>
    <xdr:grpSp>
      <xdr:nvGrpSpPr>
        <xdr:cNvPr id="5" name="Group 4">
          <a:extLst>
            <a:ext uri="{FF2B5EF4-FFF2-40B4-BE49-F238E27FC236}">
              <a16:creationId xmlns:a16="http://schemas.microsoft.com/office/drawing/2014/main" id="{9604FED7-D770-41E4-B403-BA7A19F788A9}"/>
            </a:ext>
          </a:extLst>
        </xdr:cNvPr>
        <xdr:cNvGrpSpPr/>
      </xdr:nvGrpSpPr>
      <xdr:grpSpPr>
        <a:xfrm>
          <a:off x="381000" y="1308100"/>
          <a:ext cx="581025" cy="561975"/>
          <a:chOff x="381000" y="1247775"/>
          <a:chExt cx="581025" cy="581025"/>
        </a:xfrm>
      </xdr:grpSpPr>
      <xdr:sp macro="" textlink="">
        <xdr:nvSpPr>
          <xdr:cNvPr id="3" name="Oval 2">
            <a:extLst>
              <a:ext uri="{FF2B5EF4-FFF2-40B4-BE49-F238E27FC236}">
                <a16:creationId xmlns:a16="http://schemas.microsoft.com/office/drawing/2014/main" id="{98AE7242-C4CE-4329-A249-4E50033F169F}"/>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4" name="TextBox 3">
            <a:extLst>
              <a:ext uri="{FF2B5EF4-FFF2-40B4-BE49-F238E27FC236}">
                <a16:creationId xmlns:a16="http://schemas.microsoft.com/office/drawing/2014/main" id="{269FAF24-FF98-48D9-B789-E05B5B918D66}"/>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1</a:t>
            </a:r>
          </a:p>
        </xdr:txBody>
      </xdr:sp>
    </xdr:grpSp>
    <xdr:clientData/>
  </xdr:twoCellAnchor>
  <xdr:twoCellAnchor>
    <xdr:from>
      <xdr:col>0</xdr:col>
      <xdr:colOff>352425</xdr:colOff>
      <xdr:row>17</xdr:row>
      <xdr:rowOff>133350</xdr:rowOff>
    </xdr:from>
    <xdr:to>
      <xdr:col>1</xdr:col>
      <xdr:colOff>323850</xdr:colOff>
      <xdr:row>20</xdr:row>
      <xdr:rowOff>142875</xdr:rowOff>
    </xdr:to>
    <xdr:grpSp>
      <xdr:nvGrpSpPr>
        <xdr:cNvPr id="6" name="Group 5">
          <a:extLst>
            <a:ext uri="{FF2B5EF4-FFF2-40B4-BE49-F238E27FC236}">
              <a16:creationId xmlns:a16="http://schemas.microsoft.com/office/drawing/2014/main" id="{3565E2C1-2092-4005-900B-F945226387FB}"/>
            </a:ext>
          </a:extLst>
        </xdr:cNvPr>
        <xdr:cNvGrpSpPr/>
      </xdr:nvGrpSpPr>
      <xdr:grpSpPr>
        <a:xfrm>
          <a:off x="352425" y="3263900"/>
          <a:ext cx="581025" cy="561975"/>
          <a:chOff x="381000" y="1247775"/>
          <a:chExt cx="581025" cy="581025"/>
        </a:xfrm>
      </xdr:grpSpPr>
      <xdr:sp macro="" textlink="">
        <xdr:nvSpPr>
          <xdr:cNvPr id="7" name="Oval 6">
            <a:extLst>
              <a:ext uri="{FF2B5EF4-FFF2-40B4-BE49-F238E27FC236}">
                <a16:creationId xmlns:a16="http://schemas.microsoft.com/office/drawing/2014/main" id="{409B612E-F98D-4E8E-8955-27ABC80A4BAD}"/>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8" name="TextBox 7">
            <a:extLst>
              <a:ext uri="{FF2B5EF4-FFF2-40B4-BE49-F238E27FC236}">
                <a16:creationId xmlns:a16="http://schemas.microsoft.com/office/drawing/2014/main" id="{D0EF54FB-B85B-40A7-A717-DE668B868E53}"/>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2</a:t>
            </a:r>
          </a:p>
        </xdr:txBody>
      </xdr:sp>
    </xdr:grpSp>
    <xdr:clientData/>
  </xdr:twoCellAnchor>
  <xdr:twoCellAnchor>
    <xdr:from>
      <xdr:col>2</xdr:col>
      <xdr:colOff>66675</xdr:colOff>
      <xdr:row>6</xdr:row>
      <xdr:rowOff>114300</xdr:rowOff>
    </xdr:from>
    <xdr:to>
      <xdr:col>14</xdr:col>
      <xdr:colOff>342900</xdr:colOff>
      <xdr:row>15</xdr:row>
      <xdr:rowOff>152400</xdr:rowOff>
    </xdr:to>
    <xdr:sp macro="" textlink="">
      <xdr:nvSpPr>
        <xdr:cNvPr id="9" name="TextBox 8">
          <a:extLst>
            <a:ext uri="{FF2B5EF4-FFF2-40B4-BE49-F238E27FC236}">
              <a16:creationId xmlns:a16="http://schemas.microsoft.com/office/drawing/2014/main" id="{3326848C-1FA7-4E3E-8AC6-7BE796B11304}"/>
            </a:ext>
          </a:extLst>
        </xdr:cNvPr>
        <xdr:cNvSpPr txBox="1"/>
      </xdr:nvSpPr>
      <xdr:spPr>
        <a:xfrm>
          <a:off x="1285875" y="1257300"/>
          <a:ext cx="7591425"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Select two expirations</a:t>
          </a:r>
          <a:r>
            <a:rPr lang="en-US" sz="1400" b="1" baseline="30000"/>
            <a:t>1</a:t>
          </a:r>
          <a:r>
            <a:rPr lang="en-US" sz="1400" b="1"/>
            <a:t> close to 30 DTE (Days to Expiration), an expiration with less than 30 DTE, and a back expiration with greater than 30 DTE</a:t>
          </a:r>
          <a:r>
            <a:rPr lang="en-US" sz="1400" b="1" baseline="30000"/>
            <a:t>2</a:t>
          </a:r>
        </a:p>
        <a:p>
          <a:endParaRPr lang="en-US" sz="1400"/>
        </a:p>
        <a:p>
          <a:pPr marL="742950" lvl="1" indent="-285750">
            <a:spcAft>
              <a:spcPts val="600"/>
            </a:spcAft>
            <a:buFont typeface="Arial" panose="020B0604020202020204" pitchFamily="34" charset="0"/>
            <a:buChar char="•"/>
          </a:pPr>
          <a:r>
            <a:rPr lang="en-US" sz="1400"/>
            <a:t>The shorter expiration is considered the "Front" tenor, in this example a tenor with 17 DTE</a:t>
          </a:r>
        </a:p>
        <a:p>
          <a:pPr marL="742950" lvl="1" indent="-285750">
            <a:spcAft>
              <a:spcPts val="600"/>
            </a:spcAft>
            <a:buFont typeface="Arial" panose="020B0604020202020204" pitchFamily="34" charset="0"/>
            <a:buChar char="•"/>
          </a:pPr>
          <a:r>
            <a:rPr lang="en-US" sz="1400"/>
            <a:t>The longer expiration is considered the "Back" tenor, in this example a tenor with 31 DTE</a:t>
          </a:r>
        </a:p>
      </xdr:txBody>
    </xdr:sp>
    <xdr:clientData/>
  </xdr:twoCellAnchor>
  <xdr:twoCellAnchor>
    <xdr:from>
      <xdr:col>2</xdr:col>
      <xdr:colOff>57150</xdr:colOff>
      <xdr:row>17</xdr:row>
      <xdr:rowOff>38100</xdr:rowOff>
    </xdr:from>
    <xdr:to>
      <xdr:col>14</xdr:col>
      <xdr:colOff>342900</xdr:colOff>
      <xdr:row>33</xdr:row>
      <xdr:rowOff>152400</xdr:rowOff>
    </xdr:to>
    <xdr:sp macro="" textlink="">
      <xdr:nvSpPr>
        <xdr:cNvPr id="10" name="TextBox 9">
          <a:extLst>
            <a:ext uri="{FF2B5EF4-FFF2-40B4-BE49-F238E27FC236}">
              <a16:creationId xmlns:a16="http://schemas.microsoft.com/office/drawing/2014/main" id="{9D182C1E-52A2-4F5A-AD0C-33D07AB3E06F}"/>
            </a:ext>
          </a:extLst>
        </xdr:cNvPr>
        <xdr:cNvSpPr txBox="1"/>
      </xdr:nvSpPr>
      <xdr:spPr>
        <a:xfrm>
          <a:off x="1276350" y="3276600"/>
          <a:ext cx="760095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Indentify the options to be used in the calculation.  Only ATM (At-the-Money) and OTM (Out-of-the-Money) options are selected</a:t>
          </a:r>
        </a:p>
        <a:p>
          <a:endParaRPr lang="en-US" sz="1400"/>
        </a:p>
        <a:p>
          <a:pPr marL="742950" lvl="1" indent="-285750">
            <a:spcAft>
              <a:spcPts val="600"/>
            </a:spcAft>
            <a:buFont typeface="Arial" panose="020B0604020202020204" pitchFamily="34" charset="0"/>
            <a:buChar char="•"/>
          </a:pPr>
          <a:r>
            <a:rPr lang="en-US" sz="1400"/>
            <a:t>The options in the "Front" tenor have an underlying Future price of 117.92</a:t>
          </a:r>
        </a:p>
        <a:p>
          <a:pPr marL="742950" lvl="1" indent="-285750">
            <a:spcAft>
              <a:spcPts val="600"/>
            </a:spcAft>
            <a:buFont typeface="Arial" panose="020B0604020202020204" pitchFamily="34" charset="0"/>
            <a:buChar char="•"/>
          </a:pPr>
          <a:r>
            <a:rPr lang="en-US" sz="1400"/>
            <a:t>Calls from strikes that are equal to or greater than the underlying price will be used</a:t>
          </a:r>
        </a:p>
        <a:p>
          <a:pPr marL="742950" lvl="1" indent="-285750">
            <a:spcAft>
              <a:spcPts val="600"/>
            </a:spcAft>
            <a:buFont typeface="Arial" panose="020B0604020202020204" pitchFamily="34" charset="0"/>
            <a:buChar char="•"/>
          </a:pPr>
          <a:r>
            <a:rPr lang="en-US" sz="1400"/>
            <a:t>Puts from strikes that are less than or equal to the underlying price will be used</a:t>
          </a:r>
        </a:p>
        <a:p>
          <a:pPr marL="742950" lvl="1" indent="-285750">
            <a:spcAft>
              <a:spcPts val="600"/>
            </a:spcAft>
            <a:buFont typeface="Arial" panose="020B0604020202020204" pitchFamily="34" charset="0"/>
            <a:buChar char="•"/>
          </a:pPr>
          <a:r>
            <a:rPr lang="en-US" sz="1400"/>
            <a:t>The options in the "Back" tenor have an underlying Future price of 117.92, but in some cases the underlying future will be different for two tenors chosen, and therefore the price may not be the same</a:t>
          </a:r>
        </a:p>
        <a:p>
          <a:pPr marL="742950" lvl="1" indent="-285750">
            <a:spcAft>
              <a:spcPts val="600"/>
            </a:spcAft>
            <a:buFont typeface="Arial" panose="020B0604020202020204" pitchFamily="34" charset="0"/>
            <a:buChar char="•"/>
          </a:pPr>
          <a:r>
            <a:rPr lang="en-US" sz="1400"/>
            <a:t>Calls from strikes that equal to or are greater than the underlying price will be used</a:t>
          </a:r>
        </a:p>
        <a:p>
          <a:pPr marL="742950" lvl="1" indent="-285750">
            <a:spcAft>
              <a:spcPts val="600"/>
            </a:spcAft>
            <a:buFont typeface="Arial" panose="020B0604020202020204" pitchFamily="34" charset="0"/>
            <a:buChar char="•"/>
          </a:pPr>
          <a:r>
            <a:rPr lang="en-US" sz="1400"/>
            <a:t>Puts from strikes that equal to or are less than the underlying price will be used</a:t>
          </a:r>
        </a:p>
      </xdr:txBody>
    </xdr:sp>
    <xdr:clientData/>
  </xdr:twoCellAnchor>
  <xdr:twoCellAnchor>
    <xdr:from>
      <xdr:col>2</xdr:col>
      <xdr:colOff>57149</xdr:colOff>
      <xdr:row>36</xdr:row>
      <xdr:rowOff>9524</xdr:rowOff>
    </xdr:from>
    <xdr:to>
      <xdr:col>14</xdr:col>
      <xdr:colOff>342899</xdr:colOff>
      <xdr:row>51</xdr:row>
      <xdr:rowOff>171450</xdr:rowOff>
    </xdr:to>
    <xdr:sp macro="" textlink="">
      <xdr:nvSpPr>
        <xdr:cNvPr id="11" name="TextBox 10">
          <a:extLst>
            <a:ext uri="{FF2B5EF4-FFF2-40B4-BE49-F238E27FC236}">
              <a16:creationId xmlns:a16="http://schemas.microsoft.com/office/drawing/2014/main" id="{14278CD9-99B2-41B1-9D02-8AED9B4A0D6B}"/>
            </a:ext>
          </a:extLst>
        </xdr:cNvPr>
        <xdr:cNvSpPr txBox="1"/>
      </xdr:nvSpPr>
      <xdr:spPr>
        <a:xfrm>
          <a:off x="1276349" y="6867524"/>
          <a:ext cx="7600950" cy="3019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For each expiration, determine strike weights:</a:t>
          </a:r>
        </a:p>
        <a:p>
          <a:endParaRPr lang="en-US" sz="1400"/>
        </a:p>
        <a:p>
          <a:pPr marL="742950" lvl="1" indent="-285750">
            <a:spcAft>
              <a:spcPts val="600"/>
            </a:spcAft>
            <a:buFont typeface="Arial" panose="020B0604020202020204" pitchFamily="34" charset="0"/>
            <a:buChar char="•"/>
            <a:tabLst>
              <a:tab pos="91440" algn="l"/>
            </a:tabLst>
          </a:pPr>
          <a:r>
            <a:rPr lang="en-US" sz="1400"/>
            <a:t>Determine the Range for strikes.  For EOD calculations, all options further OTM than 3 sequential strikes with options priced at the "smallest option price allowed" are ignored.  If there are 3 sequential prices at the smallest price, those prices are "tapered" by taking half of the second price and a fourth of the third price.  All prices of zero will be removed or have a factor of zero</a:t>
          </a:r>
          <a:r>
            <a:rPr lang="en-US" sz="1400" baseline="30000"/>
            <a:t>3</a:t>
          </a:r>
        </a:p>
        <a:p>
          <a:pPr marL="742950" lvl="1" indent="-285750">
            <a:spcAft>
              <a:spcPts val="600"/>
            </a:spcAft>
            <a:buFont typeface="Arial" panose="020B0604020202020204" pitchFamily="34" charset="0"/>
            <a:buChar char="•"/>
            <a:tabLst>
              <a:tab pos="91440" algn="l"/>
            </a:tabLst>
          </a:pPr>
          <a:r>
            <a:rPr lang="en-US" sz="1400"/>
            <a:t>Multiply each OTM option price by 1 or 0 or the tapering factor</a:t>
          </a:r>
        </a:p>
        <a:p>
          <a:pPr marL="742950" lvl="1" indent="-285750">
            <a:spcAft>
              <a:spcPts val="600"/>
            </a:spcAft>
            <a:buFont typeface="Arial" panose="020B0604020202020204" pitchFamily="34" charset="0"/>
            <a:buChar char="•"/>
            <a:tabLst>
              <a:tab pos="91440" algn="l"/>
            </a:tabLst>
          </a:pPr>
          <a:r>
            <a:rPr lang="en-US" sz="1400"/>
            <a:t>The Result is the 'OptPremium' that will be used in</a:t>
          </a:r>
          <a:r>
            <a:rPr lang="en-US" sz="1400" baseline="0"/>
            <a:t> subsequent steps</a:t>
          </a:r>
          <a:endParaRPr lang="en-US" sz="1400"/>
        </a:p>
        <a:p>
          <a:pPr marL="742950" lvl="1" indent="-285750">
            <a:spcAft>
              <a:spcPts val="600"/>
            </a:spcAft>
            <a:buFont typeface="Arial" panose="020B0604020202020204" pitchFamily="34" charset="0"/>
            <a:buChar char="•"/>
            <a:tabLst>
              <a:tab pos="91440" algn="l"/>
            </a:tabLst>
          </a:pPr>
          <a:r>
            <a:rPr lang="en-US" sz="1400"/>
            <a:t>Determine Delta K for each Strike.  Delta K is the average difference between strikes except at the two ends, Delta K is the actual difference between the next to last and the last strike</a:t>
          </a:r>
          <a:r>
            <a:rPr lang="en-US" sz="1400" baseline="30000"/>
            <a:t>4</a:t>
          </a:r>
        </a:p>
      </xdr:txBody>
    </xdr:sp>
    <xdr:clientData/>
  </xdr:twoCellAnchor>
  <xdr:twoCellAnchor>
    <xdr:from>
      <xdr:col>0</xdr:col>
      <xdr:colOff>371475</xdr:colOff>
      <xdr:row>36</xdr:row>
      <xdr:rowOff>104775</xdr:rowOff>
    </xdr:from>
    <xdr:to>
      <xdr:col>1</xdr:col>
      <xdr:colOff>342900</xdr:colOff>
      <xdr:row>39</xdr:row>
      <xdr:rowOff>114300</xdr:rowOff>
    </xdr:to>
    <xdr:grpSp>
      <xdr:nvGrpSpPr>
        <xdr:cNvPr id="12" name="Group 11">
          <a:extLst>
            <a:ext uri="{FF2B5EF4-FFF2-40B4-BE49-F238E27FC236}">
              <a16:creationId xmlns:a16="http://schemas.microsoft.com/office/drawing/2014/main" id="{046E55FB-49D7-4518-846B-320E75621F02}"/>
            </a:ext>
          </a:extLst>
        </xdr:cNvPr>
        <xdr:cNvGrpSpPr/>
      </xdr:nvGrpSpPr>
      <xdr:grpSpPr>
        <a:xfrm>
          <a:off x="371475" y="6734175"/>
          <a:ext cx="581025" cy="561975"/>
          <a:chOff x="381000" y="1247775"/>
          <a:chExt cx="581025" cy="581025"/>
        </a:xfrm>
      </xdr:grpSpPr>
      <xdr:sp macro="" textlink="">
        <xdr:nvSpPr>
          <xdr:cNvPr id="13" name="Oval 12">
            <a:extLst>
              <a:ext uri="{FF2B5EF4-FFF2-40B4-BE49-F238E27FC236}">
                <a16:creationId xmlns:a16="http://schemas.microsoft.com/office/drawing/2014/main" id="{B72D1D75-982B-4E1A-A430-D7AB95E1DD67}"/>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14" name="TextBox 13">
            <a:extLst>
              <a:ext uri="{FF2B5EF4-FFF2-40B4-BE49-F238E27FC236}">
                <a16:creationId xmlns:a16="http://schemas.microsoft.com/office/drawing/2014/main" id="{30C9B8C3-FC82-4B94-A52B-24A0A31A4CA2}"/>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3</a:t>
            </a:r>
          </a:p>
        </xdr:txBody>
      </xdr:sp>
    </xdr:grpSp>
    <xdr:clientData/>
  </xdr:twoCellAnchor>
  <xdr:twoCellAnchor>
    <xdr:from>
      <xdr:col>2</xdr:col>
      <xdr:colOff>57149</xdr:colOff>
      <xdr:row>54</xdr:row>
      <xdr:rowOff>66674</xdr:rowOff>
    </xdr:from>
    <xdr:to>
      <xdr:col>14</xdr:col>
      <xdr:colOff>342899</xdr:colOff>
      <xdr:row>63</xdr:row>
      <xdr:rowOff>180976</xdr:rowOff>
    </xdr:to>
    <xdr:sp macro="" textlink="">
      <xdr:nvSpPr>
        <xdr:cNvPr id="15" name="TextBox 14">
          <a:extLst>
            <a:ext uri="{FF2B5EF4-FFF2-40B4-BE49-F238E27FC236}">
              <a16:creationId xmlns:a16="http://schemas.microsoft.com/office/drawing/2014/main" id="{3AA57047-2725-41C6-A35C-2282BAA29D83}"/>
            </a:ext>
          </a:extLst>
        </xdr:cNvPr>
        <xdr:cNvSpPr txBox="1"/>
      </xdr:nvSpPr>
      <xdr:spPr>
        <a:xfrm>
          <a:off x="1276349" y="10353674"/>
          <a:ext cx="7600950" cy="182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For each</a:t>
          </a:r>
          <a:r>
            <a:rPr lang="en-US" sz="1400" b="1" baseline="0"/>
            <a:t> expiration, calculate the simple variance</a:t>
          </a:r>
          <a:r>
            <a:rPr lang="en-US" sz="1400" b="1"/>
            <a:t>:</a:t>
          </a:r>
        </a:p>
        <a:p>
          <a:endParaRPr lang="en-US" sz="1400"/>
        </a:p>
        <a:p>
          <a:pPr marL="742950" lvl="1" indent="-285750">
            <a:spcAft>
              <a:spcPts val="600"/>
            </a:spcAft>
            <a:buFont typeface="Arial" panose="020B0604020202020204" pitchFamily="34" charset="0"/>
            <a:buChar char="•"/>
            <a:tabLst>
              <a:tab pos="91440" algn="l"/>
            </a:tabLst>
          </a:pPr>
          <a:r>
            <a:rPr lang="en-US" sz="1400"/>
            <a:t>Multiply each OptPremiums by the corresponding strike differential (delta K)</a:t>
          </a:r>
        </a:p>
        <a:p>
          <a:pPr marL="742950" lvl="1" indent="-285750">
            <a:spcAft>
              <a:spcPts val="600"/>
            </a:spcAft>
            <a:buFont typeface="Arial" panose="020B0604020202020204" pitchFamily="34" charset="0"/>
            <a:buChar char="•"/>
            <a:tabLst>
              <a:tab pos="91440" algn="l"/>
            </a:tabLst>
          </a:pPr>
          <a:r>
            <a:rPr lang="en-US" sz="1400"/>
            <a:t>Sum those weighted premiums</a:t>
          </a:r>
        </a:p>
        <a:p>
          <a:pPr marL="742950" lvl="1" indent="-285750">
            <a:spcAft>
              <a:spcPts val="600"/>
            </a:spcAft>
            <a:buFont typeface="Arial" panose="020B0604020202020204" pitchFamily="34" charset="0"/>
            <a:buChar char="•"/>
            <a:tabLst>
              <a:tab pos="91440" algn="l"/>
            </a:tabLst>
          </a:pPr>
          <a:r>
            <a:rPr lang="en-US" sz="1400"/>
            <a:t>Use the inverse of the SOFR Discount Curve</a:t>
          </a:r>
          <a:r>
            <a:rPr lang="en-US" sz="1400" baseline="30000"/>
            <a:t>5</a:t>
          </a:r>
          <a:r>
            <a:rPr lang="en-US" sz="1400"/>
            <a:t> to adjust (grow) the sum of OTM Premiums; or use an interest rate </a:t>
          </a:r>
          <a:r>
            <a:rPr lang="en-US" sz="1400">
              <a:solidFill>
                <a:schemeClr val="dk1"/>
              </a:solidFill>
              <a:latin typeface="+mn-lt"/>
              <a:ea typeface="+mn-ea"/>
              <a:cs typeface="+mn-cs"/>
            </a:rPr>
            <a:t>with e</a:t>
          </a:r>
          <a:r>
            <a:rPr lang="en-US" sz="1400" baseline="30000">
              <a:solidFill>
                <a:schemeClr val="dk1"/>
              </a:solidFill>
              <a:latin typeface="+mn-lt"/>
              <a:ea typeface="+mn-ea"/>
              <a:cs typeface="+mn-cs"/>
            </a:rPr>
            <a:t>rt</a:t>
          </a:r>
        </a:p>
      </xdr:txBody>
    </xdr:sp>
    <xdr:clientData/>
  </xdr:twoCellAnchor>
  <xdr:twoCellAnchor>
    <xdr:from>
      <xdr:col>0</xdr:col>
      <xdr:colOff>361950</xdr:colOff>
      <xdr:row>54</xdr:row>
      <xdr:rowOff>171450</xdr:rowOff>
    </xdr:from>
    <xdr:to>
      <xdr:col>1</xdr:col>
      <xdr:colOff>333375</xdr:colOff>
      <xdr:row>57</xdr:row>
      <xdr:rowOff>180975</xdr:rowOff>
    </xdr:to>
    <xdr:grpSp>
      <xdr:nvGrpSpPr>
        <xdr:cNvPr id="16" name="Group 15">
          <a:extLst>
            <a:ext uri="{FF2B5EF4-FFF2-40B4-BE49-F238E27FC236}">
              <a16:creationId xmlns:a16="http://schemas.microsoft.com/office/drawing/2014/main" id="{4B0AA5A4-50E5-40E2-AB0F-82516CEBBB05}"/>
            </a:ext>
          </a:extLst>
        </xdr:cNvPr>
        <xdr:cNvGrpSpPr/>
      </xdr:nvGrpSpPr>
      <xdr:grpSpPr>
        <a:xfrm>
          <a:off x="361950" y="10115550"/>
          <a:ext cx="581025" cy="561975"/>
          <a:chOff x="381000" y="1247775"/>
          <a:chExt cx="581025" cy="581025"/>
        </a:xfrm>
      </xdr:grpSpPr>
      <xdr:sp macro="" textlink="">
        <xdr:nvSpPr>
          <xdr:cNvPr id="17" name="Oval 16">
            <a:extLst>
              <a:ext uri="{FF2B5EF4-FFF2-40B4-BE49-F238E27FC236}">
                <a16:creationId xmlns:a16="http://schemas.microsoft.com/office/drawing/2014/main" id="{C58DC181-2026-40BC-BE92-B1A9DB77DE0D}"/>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18" name="TextBox 17">
            <a:extLst>
              <a:ext uri="{FF2B5EF4-FFF2-40B4-BE49-F238E27FC236}">
                <a16:creationId xmlns:a16="http://schemas.microsoft.com/office/drawing/2014/main" id="{43EDBC58-BD06-4572-BDA6-F861E98C0CAF}"/>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4</a:t>
            </a:r>
          </a:p>
        </xdr:txBody>
      </xdr:sp>
    </xdr:grpSp>
    <xdr:clientData/>
  </xdr:twoCellAnchor>
  <xdr:twoCellAnchor>
    <xdr:from>
      <xdr:col>2</xdr:col>
      <xdr:colOff>66674</xdr:colOff>
      <xdr:row>66</xdr:row>
      <xdr:rowOff>114298</xdr:rowOff>
    </xdr:from>
    <xdr:to>
      <xdr:col>14</xdr:col>
      <xdr:colOff>352424</xdr:colOff>
      <xdr:row>80</xdr:row>
      <xdr:rowOff>171449</xdr:rowOff>
    </xdr:to>
    <xdr:sp macro="" textlink="">
      <xdr:nvSpPr>
        <xdr:cNvPr id="19" name="TextBox 18">
          <a:extLst>
            <a:ext uri="{FF2B5EF4-FFF2-40B4-BE49-F238E27FC236}">
              <a16:creationId xmlns:a16="http://schemas.microsoft.com/office/drawing/2014/main" id="{BCEC54D6-AE1F-414D-B22E-EC370651BBE0}"/>
            </a:ext>
          </a:extLst>
        </xdr:cNvPr>
        <xdr:cNvSpPr txBox="1"/>
      </xdr:nvSpPr>
      <xdr:spPr>
        <a:xfrm>
          <a:off x="1285874" y="12687298"/>
          <a:ext cx="7600950" cy="2724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Bring both Front and Back information together:</a:t>
          </a:r>
        </a:p>
        <a:p>
          <a:endParaRPr lang="en-US" sz="1400"/>
        </a:p>
        <a:p>
          <a:pPr marL="742950" lvl="1" indent="-285750">
            <a:spcAft>
              <a:spcPts val="600"/>
            </a:spcAft>
            <a:buFont typeface="Arial" panose="020B0604020202020204" pitchFamily="34" charset="0"/>
            <a:buChar char="•"/>
            <a:tabLst>
              <a:tab pos="91440" algn="l"/>
            </a:tabLst>
          </a:pPr>
          <a:r>
            <a:rPr lang="en-US" sz="1400"/>
            <a:t>Divide the Interest Rated Adjust Raw Variance by the Future's Price Squared (1/F^2) to normalize the metric</a:t>
          </a:r>
        </a:p>
        <a:p>
          <a:pPr marL="742950" lvl="1" indent="-285750">
            <a:spcAft>
              <a:spcPts val="600"/>
            </a:spcAft>
            <a:buFont typeface="Arial" panose="020B0604020202020204" pitchFamily="34" charset="0"/>
            <a:buChar char="•"/>
            <a:tabLst>
              <a:tab pos="91440" algn="l"/>
            </a:tabLst>
          </a:pPr>
          <a:r>
            <a:rPr lang="en-US" sz="1400"/>
            <a:t>Annualize by 365/DTE multiply by 2 and take the Square Root to produce a standard-deviation version of the tenor</a:t>
          </a:r>
        </a:p>
        <a:p>
          <a:pPr marL="742950" lvl="1" indent="-285750">
            <a:spcAft>
              <a:spcPts val="600"/>
            </a:spcAft>
            <a:buFont typeface="Arial" panose="020B0604020202020204" pitchFamily="34" charset="0"/>
            <a:buChar char="•"/>
            <a:tabLst>
              <a:tab pos="91440" algn="l"/>
            </a:tabLst>
          </a:pPr>
          <a:r>
            <a:rPr lang="en-US" sz="1400"/>
            <a:t>Calculate a time-weighted average of the two variance estimates to produce a single, 30-Day Variance Estimate</a:t>
          </a:r>
        </a:p>
        <a:p>
          <a:pPr marL="742950" lvl="1" indent="-285750">
            <a:spcAft>
              <a:spcPts val="600"/>
            </a:spcAft>
            <a:buFont typeface="Arial" panose="020B0604020202020204" pitchFamily="34" charset="0"/>
            <a:buChar char="•"/>
            <a:tabLst>
              <a:tab pos="91440" algn="l"/>
            </a:tabLst>
          </a:pPr>
          <a:r>
            <a:rPr lang="en-US" sz="1400"/>
            <a:t>Take the Square Root and then multiply by 100 to produce a standard-deviation version and the official CVol Index Value</a:t>
          </a:r>
          <a:endParaRPr lang="en-US" sz="1400" baseline="30000"/>
        </a:p>
      </xdr:txBody>
    </xdr:sp>
    <xdr:clientData/>
  </xdr:twoCellAnchor>
  <xdr:twoCellAnchor>
    <xdr:from>
      <xdr:col>0</xdr:col>
      <xdr:colOff>371475</xdr:colOff>
      <xdr:row>67</xdr:row>
      <xdr:rowOff>28575</xdr:rowOff>
    </xdr:from>
    <xdr:to>
      <xdr:col>1</xdr:col>
      <xdr:colOff>342900</xdr:colOff>
      <xdr:row>70</xdr:row>
      <xdr:rowOff>38100</xdr:rowOff>
    </xdr:to>
    <xdr:grpSp>
      <xdr:nvGrpSpPr>
        <xdr:cNvPr id="20" name="Group 19">
          <a:extLst>
            <a:ext uri="{FF2B5EF4-FFF2-40B4-BE49-F238E27FC236}">
              <a16:creationId xmlns:a16="http://schemas.microsoft.com/office/drawing/2014/main" id="{33C2B7B3-9329-4C0D-A885-824ED1C2F98F}"/>
            </a:ext>
          </a:extLst>
        </xdr:cNvPr>
        <xdr:cNvGrpSpPr/>
      </xdr:nvGrpSpPr>
      <xdr:grpSpPr>
        <a:xfrm>
          <a:off x="371475" y="12366625"/>
          <a:ext cx="581025" cy="561975"/>
          <a:chOff x="381000" y="1247775"/>
          <a:chExt cx="581025" cy="581025"/>
        </a:xfrm>
      </xdr:grpSpPr>
      <xdr:sp macro="" textlink="">
        <xdr:nvSpPr>
          <xdr:cNvPr id="21" name="Oval 20">
            <a:extLst>
              <a:ext uri="{FF2B5EF4-FFF2-40B4-BE49-F238E27FC236}">
                <a16:creationId xmlns:a16="http://schemas.microsoft.com/office/drawing/2014/main" id="{BAEBB064-A353-4499-BCBC-CB24CBD6323D}"/>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22" name="TextBox 21">
            <a:extLst>
              <a:ext uri="{FF2B5EF4-FFF2-40B4-BE49-F238E27FC236}">
                <a16:creationId xmlns:a16="http://schemas.microsoft.com/office/drawing/2014/main" id="{8F2997A7-E83F-4099-8F41-7E9403A538CD}"/>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5</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0</xdr:row>
      <xdr:rowOff>123825</xdr:rowOff>
    </xdr:from>
    <xdr:to>
      <xdr:col>16</xdr:col>
      <xdr:colOff>0</xdr:colOff>
      <xdr:row>10</xdr:row>
      <xdr:rowOff>38100</xdr:rowOff>
    </xdr:to>
    <xdr:sp macro="" textlink="">
      <xdr:nvSpPr>
        <xdr:cNvPr id="2" name="Rectangle 1">
          <a:extLst>
            <a:ext uri="{FF2B5EF4-FFF2-40B4-BE49-F238E27FC236}">
              <a16:creationId xmlns:a16="http://schemas.microsoft.com/office/drawing/2014/main" id="{A97BAA63-2216-4A91-AC54-817FD4B185C9}"/>
            </a:ext>
          </a:extLst>
        </xdr:cNvPr>
        <xdr:cNvSpPr/>
      </xdr:nvSpPr>
      <xdr:spPr>
        <a:xfrm>
          <a:off x="190499" y="123825"/>
          <a:ext cx="9563101" cy="1819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a:solidFill>
              <a:sysClr val="windowText" lastClr="000000"/>
            </a:solidFill>
          </a:endParaRPr>
        </a:p>
      </xdr:txBody>
    </xdr:sp>
    <xdr:clientData/>
  </xdr:twoCellAnchor>
  <xdr:twoCellAnchor>
    <xdr:from>
      <xdr:col>0</xdr:col>
      <xdr:colOff>381000</xdr:colOff>
      <xdr:row>2</xdr:row>
      <xdr:rowOff>19050</xdr:rowOff>
    </xdr:from>
    <xdr:to>
      <xdr:col>1</xdr:col>
      <xdr:colOff>352425</xdr:colOff>
      <xdr:row>5</xdr:row>
      <xdr:rowOff>28575</xdr:rowOff>
    </xdr:to>
    <xdr:grpSp>
      <xdr:nvGrpSpPr>
        <xdr:cNvPr id="3" name="Group 2">
          <a:extLst>
            <a:ext uri="{FF2B5EF4-FFF2-40B4-BE49-F238E27FC236}">
              <a16:creationId xmlns:a16="http://schemas.microsoft.com/office/drawing/2014/main" id="{4174C81A-DB72-460D-9D16-D066C252689D}"/>
            </a:ext>
          </a:extLst>
        </xdr:cNvPr>
        <xdr:cNvGrpSpPr/>
      </xdr:nvGrpSpPr>
      <xdr:grpSpPr>
        <a:xfrm>
          <a:off x="381000" y="387350"/>
          <a:ext cx="581025" cy="561975"/>
          <a:chOff x="381000" y="1247775"/>
          <a:chExt cx="581025" cy="581025"/>
        </a:xfrm>
      </xdr:grpSpPr>
      <xdr:sp macro="" textlink="">
        <xdr:nvSpPr>
          <xdr:cNvPr id="4" name="Oval 3">
            <a:extLst>
              <a:ext uri="{FF2B5EF4-FFF2-40B4-BE49-F238E27FC236}">
                <a16:creationId xmlns:a16="http://schemas.microsoft.com/office/drawing/2014/main" id="{D54C7A0B-B35A-47C0-9FB5-2969401310EB}"/>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5" name="TextBox 4">
            <a:extLst>
              <a:ext uri="{FF2B5EF4-FFF2-40B4-BE49-F238E27FC236}">
                <a16:creationId xmlns:a16="http://schemas.microsoft.com/office/drawing/2014/main" id="{A0C2DA84-D05B-46CD-89B4-C681E04CED25}"/>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1</a:t>
            </a:r>
          </a:p>
        </xdr:txBody>
      </xdr:sp>
    </xdr:grpSp>
    <xdr:clientData/>
  </xdr:twoCellAnchor>
  <xdr:twoCellAnchor>
    <xdr:from>
      <xdr:col>2</xdr:col>
      <xdr:colOff>66675</xdr:colOff>
      <xdr:row>1</xdr:row>
      <xdr:rowOff>114300</xdr:rowOff>
    </xdr:from>
    <xdr:to>
      <xdr:col>14</xdr:col>
      <xdr:colOff>342900</xdr:colOff>
      <xdr:row>8</xdr:row>
      <xdr:rowOff>171450</xdr:rowOff>
    </xdr:to>
    <xdr:sp macro="" textlink="">
      <xdr:nvSpPr>
        <xdr:cNvPr id="9" name="TextBox 8">
          <a:extLst>
            <a:ext uri="{FF2B5EF4-FFF2-40B4-BE49-F238E27FC236}">
              <a16:creationId xmlns:a16="http://schemas.microsoft.com/office/drawing/2014/main" id="{4A8747EC-DDAE-4610-BD7C-53F4FE4E06AE}"/>
            </a:ext>
          </a:extLst>
        </xdr:cNvPr>
        <xdr:cNvSpPr txBox="1"/>
      </xdr:nvSpPr>
      <xdr:spPr>
        <a:xfrm>
          <a:off x="1285875" y="304800"/>
          <a:ext cx="759142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Select 2 expirations close to 30 DTE (Days to Expiration), a</a:t>
          </a:r>
          <a:r>
            <a:rPr lang="en-US" sz="1400" b="1" baseline="0"/>
            <a:t> front</a:t>
          </a:r>
          <a:r>
            <a:rPr lang="en-US" sz="1400" b="1"/>
            <a:t> expiration with less than 30 days, and a back expiration with greater than 30 days</a:t>
          </a:r>
        </a:p>
        <a:p>
          <a:endParaRPr lang="en-US" sz="1400"/>
        </a:p>
        <a:p>
          <a:pPr marL="742950" lvl="1" indent="-285750">
            <a:spcAft>
              <a:spcPts val="600"/>
            </a:spcAft>
            <a:buFont typeface="Arial" panose="020B0604020202020204" pitchFamily="34" charset="0"/>
            <a:buChar char="•"/>
          </a:pPr>
          <a:r>
            <a:rPr lang="en-US" sz="1400"/>
            <a:t>The shorter expiration is considered the "Front" tenor, in this example a tenor with 17 DTE</a:t>
          </a:r>
        </a:p>
        <a:p>
          <a:pPr marL="742950" lvl="1" indent="-285750">
            <a:spcAft>
              <a:spcPts val="600"/>
            </a:spcAft>
            <a:buFont typeface="Arial" panose="020B0604020202020204" pitchFamily="34" charset="0"/>
            <a:buChar char="•"/>
          </a:pPr>
          <a:r>
            <a:rPr lang="en-US" sz="1400"/>
            <a:t>The longer expiration is considered the "Back" tenor, in this example a tenor with 31 DTE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190499</xdr:colOff>
      <xdr:row>0</xdr:row>
      <xdr:rowOff>123825</xdr:rowOff>
    </xdr:from>
    <xdr:to>
      <xdr:col>16</xdr:col>
      <xdr:colOff>0</xdr:colOff>
      <xdr:row>19</xdr:row>
      <xdr:rowOff>104775</xdr:rowOff>
    </xdr:to>
    <xdr:sp macro="" textlink="">
      <xdr:nvSpPr>
        <xdr:cNvPr id="2" name="Rectangle 1">
          <a:extLst>
            <a:ext uri="{FF2B5EF4-FFF2-40B4-BE49-F238E27FC236}">
              <a16:creationId xmlns:a16="http://schemas.microsoft.com/office/drawing/2014/main" id="{21E52C47-59BB-4F32-AAB2-DC344641CCFB}"/>
            </a:ext>
          </a:extLst>
        </xdr:cNvPr>
        <xdr:cNvSpPr/>
      </xdr:nvSpPr>
      <xdr:spPr>
        <a:xfrm>
          <a:off x="190499" y="123825"/>
          <a:ext cx="9563101" cy="36004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a:solidFill>
              <a:sysClr val="windowText" lastClr="000000"/>
            </a:solidFill>
          </a:endParaRPr>
        </a:p>
      </xdr:txBody>
    </xdr:sp>
    <xdr:clientData/>
  </xdr:twoCellAnchor>
  <xdr:twoCellAnchor>
    <xdr:from>
      <xdr:col>0</xdr:col>
      <xdr:colOff>390525</xdr:colOff>
      <xdr:row>2</xdr:row>
      <xdr:rowOff>114300</xdr:rowOff>
    </xdr:from>
    <xdr:to>
      <xdr:col>1</xdr:col>
      <xdr:colOff>361950</xdr:colOff>
      <xdr:row>5</xdr:row>
      <xdr:rowOff>123825</xdr:rowOff>
    </xdr:to>
    <xdr:grpSp>
      <xdr:nvGrpSpPr>
        <xdr:cNvPr id="7" name="Group 6">
          <a:extLst>
            <a:ext uri="{FF2B5EF4-FFF2-40B4-BE49-F238E27FC236}">
              <a16:creationId xmlns:a16="http://schemas.microsoft.com/office/drawing/2014/main" id="{DAD4F20F-F2CC-47F8-BF74-ED113DA0ADE5}"/>
            </a:ext>
          </a:extLst>
        </xdr:cNvPr>
        <xdr:cNvGrpSpPr/>
      </xdr:nvGrpSpPr>
      <xdr:grpSpPr>
        <a:xfrm>
          <a:off x="390525" y="482600"/>
          <a:ext cx="581025" cy="561975"/>
          <a:chOff x="381000" y="1247775"/>
          <a:chExt cx="581025" cy="581025"/>
        </a:xfrm>
      </xdr:grpSpPr>
      <xdr:sp macro="" textlink="">
        <xdr:nvSpPr>
          <xdr:cNvPr id="8" name="Oval 7">
            <a:extLst>
              <a:ext uri="{FF2B5EF4-FFF2-40B4-BE49-F238E27FC236}">
                <a16:creationId xmlns:a16="http://schemas.microsoft.com/office/drawing/2014/main" id="{D2CA4AFA-080F-4DBA-8A22-635B7340AC68}"/>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9" name="TextBox 8">
            <a:extLst>
              <a:ext uri="{FF2B5EF4-FFF2-40B4-BE49-F238E27FC236}">
                <a16:creationId xmlns:a16="http://schemas.microsoft.com/office/drawing/2014/main" id="{F2B329E3-6077-4107-97A0-3D4BC7340C16}"/>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2</a:t>
            </a:r>
          </a:p>
        </xdr:txBody>
      </xdr:sp>
    </xdr:grpSp>
    <xdr:clientData/>
  </xdr:twoCellAnchor>
  <xdr:twoCellAnchor>
    <xdr:from>
      <xdr:col>2</xdr:col>
      <xdr:colOff>95250</xdr:colOff>
      <xdr:row>1</xdr:row>
      <xdr:rowOff>142875</xdr:rowOff>
    </xdr:from>
    <xdr:to>
      <xdr:col>14</xdr:col>
      <xdr:colOff>381000</xdr:colOff>
      <xdr:row>18</xdr:row>
      <xdr:rowOff>66675</xdr:rowOff>
    </xdr:to>
    <xdr:sp macro="" textlink="">
      <xdr:nvSpPr>
        <xdr:cNvPr id="10" name="TextBox 9">
          <a:extLst>
            <a:ext uri="{FF2B5EF4-FFF2-40B4-BE49-F238E27FC236}">
              <a16:creationId xmlns:a16="http://schemas.microsoft.com/office/drawing/2014/main" id="{DC527D3D-0B2C-40F8-B827-43C9C3F491BE}"/>
            </a:ext>
          </a:extLst>
        </xdr:cNvPr>
        <xdr:cNvSpPr txBox="1"/>
      </xdr:nvSpPr>
      <xdr:spPr>
        <a:xfrm>
          <a:off x="1314450" y="333375"/>
          <a:ext cx="760095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Indentify the</a:t>
          </a:r>
          <a:r>
            <a:rPr lang="en-US" sz="1400" b="1" baseline="0"/>
            <a:t> options to </a:t>
          </a:r>
          <a:r>
            <a:rPr lang="en-US" sz="1400" b="1"/>
            <a:t>be used in the calculation.  Only ATM (At-the-Money) and OTM (Out-of-the-Money) options are selected</a:t>
          </a:r>
        </a:p>
        <a:p>
          <a:endParaRPr lang="en-US" sz="1400"/>
        </a:p>
        <a:p>
          <a:pPr marL="742950" lvl="1" indent="-285750">
            <a:spcAft>
              <a:spcPts val="600"/>
            </a:spcAft>
            <a:buFont typeface="Arial" panose="020B0604020202020204" pitchFamily="34" charset="0"/>
            <a:buChar char="•"/>
          </a:pPr>
          <a:r>
            <a:rPr lang="en-US" sz="1400"/>
            <a:t>The options in the "Front" tenor have an underlying Future price of 117.92 </a:t>
          </a:r>
          <a:r>
            <a:rPr lang="en-US" sz="1400" b="1"/>
            <a:t>(cell C26)</a:t>
          </a:r>
        </a:p>
        <a:p>
          <a:pPr marL="742950" lvl="1" indent="-285750">
            <a:spcAft>
              <a:spcPts val="600"/>
            </a:spcAft>
            <a:buFont typeface="Arial" panose="020B0604020202020204" pitchFamily="34" charset="0"/>
            <a:buChar char="•"/>
          </a:pPr>
          <a:r>
            <a:rPr lang="en-US" sz="1400"/>
            <a:t>Calls from strikes that are equal to or greater than the underlying price will be used</a:t>
          </a:r>
        </a:p>
        <a:p>
          <a:pPr marL="742950" lvl="1" indent="-285750">
            <a:spcAft>
              <a:spcPts val="600"/>
            </a:spcAft>
            <a:buFont typeface="Arial" panose="020B0604020202020204" pitchFamily="34" charset="0"/>
            <a:buChar char="•"/>
          </a:pPr>
          <a:r>
            <a:rPr lang="en-US" sz="1400"/>
            <a:t>Puts from strikes that are less than or equal to the underlying price will be used</a:t>
          </a:r>
        </a:p>
        <a:p>
          <a:pPr marL="742950" lvl="1" indent="-285750">
            <a:spcAft>
              <a:spcPts val="600"/>
            </a:spcAft>
            <a:buFont typeface="Arial" panose="020B0604020202020204" pitchFamily="34" charset="0"/>
            <a:buChar char="•"/>
          </a:pPr>
          <a:r>
            <a:rPr lang="en-US" sz="1400"/>
            <a:t>The options in the "Back" tenor have an underlying Future price of 117.92, but in some cases the underlying future will be different for two tenors chosen, and therefore the price may not be the same </a:t>
          </a:r>
          <a:r>
            <a:rPr lang="en-US" sz="1400" b="1"/>
            <a:t>(cell K26)</a:t>
          </a:r>
        </a:p>
        <a:p>
          <a:pPr marL="742950" lvl="1" indent="-285750">
            <a:spcAft>
              <a:spcPts val="600"/>
            </a:spcAft>
            <a:buFont typeface="Arial" panose="020B0604020202020204" pitchFamily="34" charset="0"/>
            <a:buChar char="•"/>
          </a:pPr>
          <a:r>
            <a:rPr lang="en-US" sz="1400"/>
            <a:t>Calls from strikes that equal or are greater than the underlying price will be used</a:t>
          </a:r>
        </a:p>
        <a:p>
          <a:pPr marL="742950" lvl="1" indent="-285750">
            <a:spcAft>
              <a:spcPts val="600"/>
            </a:spcAft>
            <a:buFont typeface="Arial" panose="020B0604020202020204" pitchFamily="34" charset="0"/>
            <a:buChar char="•"/>
          </a:pPr>
          <a:r>
            <a:rPr lang="en-US" sz="1400"/>
            <a:t>Puts from strikes that equal or are less than the underlying price will be used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190499</xdr:colOff>
      <xdr:row>0</xdr:row>
      <xdr:rowOff>123825</xdr:rowOff>
    </xdr:from>
    <xdr:to>
      <xdr:col>16</xdr:col>
      <xdr:colOff>0</xdr:colOff>
      <xdr:row>18</xdr:row>
      <xdr:rowOff>123824</xdr:rowOff>
    </xdr:to>
    <xdr:sp macro="" textlink="">
      <xdr:nvSpPr>
        <xdr:cNvPr id="2" name="Rectangle 1">
          <a:extLst>
            <a:ext uri="{FF2B5EF4-FFF2-40B4-BE49-F238E27FC236}">
              <a16:creationId xmlns:a16="http://schemas.microsoft.com/office/drawing/2014/main" id="{277B9783-355F-4955-B419-042060F3A35A}"/>
            </a:ext>
          </a:extLst>
        </xdr:cNvPr>
        <xdr:cNvSpPr/>
      </xdr:nvSpPr>
      <xdr:spPr>
        <a:xfrm>
          <a:off x="190499" y="123825"/>
          <a:ext cx="10134601" cy="342899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a:solidFill>
              <a:sysClr val="windowText" lastClr="000000"/>
            </a:solidFill>
          </a:endParaRPr>
        </a:p>
      </xdr:txBody>
    </xdr:sp>
    <xdr:clientData/>
  </xdr:twoCellAnchor>
  <xdr:twoCellAnchor>
    <xdr:from>
      <xdr:col>1</xdr:col>
      <xdr:colOff>609599</xdr:colOff>
      <xdr:row>1</xdr:row>
      <xdr:rowOff>133349</xdr:rowOff>
    </xdr:from>
    <xdr:to>
      <xdr:col>13</xdr:col>
      <xdr:colOff>323849</xdr:colOff>
      <xdr:row>17</xdr:row>
      <xdr:rowOff>85724</xdr:rowOff>
    </xdr:to>
    <xdr:sp macro="" textlink="">
      <xdr:nvSpPr>
        <xdr:cNvPr id="7" name="TextBox 6">
          <a:extLst>
            <a:ext uri="{FF2B5EF4-FFF2-40B4-BE49-F238E27FC236}">
              <a16:creationId xmlns:a16="http://schemas.microsoft.com/office/drawing/2014/main" id="{C9430CB7-0A8F-43DC-A7CC-9E3E615D6F0F}"/>
            </a:ext>
          </a:extLst>
        </xdr:cNvPr>
        <xdr:cNvSpPr txBox="1"/>
      </xdr:nvSpPr>
      <xdr:spPr>
        <a:xfrm>
          <a:off x="1219199" y="323849"/>
          <a:ext cx="7600950" cy="300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For each expiration, calculate the simple variance:</a:t>
          </a:r>
        </a:p>
        <a:p>
          <a:endParaRPr lang="en-US" sz="1400"/>
        </a:p>
        <a:p>
          <a:pPr marL="742950" lvl="1" indent="-285750">
            <a:spcAft>
              <a:spcPts val="600"/>
            </a:spcAft>
            <a:buFont typeface="Arial" panose="020B0604020202020204" pitchFamily="34" charset="0"/>
            <a:buChar char="•"/>
            <a:tabLst>
              <a:tab pos="91440" algn="l"/>
            </a:tabLst>
          </a:pPr>
          <a:r>
            <a:rPr lang="en-US" sz="1400"/>
            <a:t>Determine the Range for strikes.  For EOD calculations, all options further OTM than 3 sequential strikes with options priced at the "smallest option price allowed" are ignored.  If there are 3 sequential prices at the smallest price, those prices are "tapered" by taking half of the second price and a fourth of the third price.  All prices of zero will be removed or have a factor of zero</a:t>
          </a:r>
        </a:p>
        <a:p>
          <a:pPr marL="742950" lvl="1" indent="-285750">
            <a:spcAft>
              <a:spcPts val="600"/>
            </a:spcAft>
            <a:buFont typeface="Arial" panose="020B0604020202020204" pitchFamily="34" charset="0"/>
            <a:buChar char="•"/>
            <a:tabLst>
              <a:tab pos="91440" algn="l"/>
            </a:tabLst>
          </a:pPr>
          <a:r>
            <a:rPr lang="en-US" sz="1400"/>
            <a:t>Multiply each OTM option price by 1 or 0 or the tapering factor</a:t>
          </a:r>
        </a:p>
        <a:p>
          <a:pPr marL="742950" lvl="1" indent="-285750">
            <a:spcAft>
              <a:spcPts val="600"/>
            </a:spcAft>
            <a:buFont typeface="Arial" panose="020B0604020202020204" pitchFamily="34" charset="0"/>
            <a:buChar char="•"/>
            <a:tabLst>
              <a:tab pos="91440" algn="l"/>
            </a:tabLst>
          </a:pPr>
          <a:r>
            <a:rPr lang="en-US" sz="1400"/>
            <a:t>The Result is the 'OptPremium' that will be used in subsequent</a:t>
          </a:r>
          <a:r>
            <a:rPr lang="en-US" sz="1400" baseline="0"/>
            <a:t> steps </a:t>
          </a:r>
          <a:r>
            <a:rPr lang="en-US" sz="1400" b="1"/>
            <a:t>(Columns H and P)</a:t>
          </a:r>
        </a:p>
        <a:p>
          <a:pPr marL="742950" lvl="1" indent="-285750">
            <a:spcAft>
              <a:spcPts val="600"/>
            </a:spcAft>
            <a:buFont typeface="Arial" panose="020B0604020202020204" pitchFamily="34" charset="0"/>
            <a:buChar char="•"/>
            <a:tabLst>
              <a:tab pos="91440" algn="l"/>
            </a:tabLst>
          </a:pPr>
          <a:r>
            <a:rPr lang="en-US" sz="1400"/>
            <a:t>Determine Delta K for each Strike.  Delta K is the average difference between strikes except at the two ends, Delta K is the actual difference between the next to last and the last strike </a:t>
          </a:r>
          <a:r>
            <a:rPr lang="en-US" sz="1400" b="1"/>
            <a:t>(columns I and Q)</a:t>
          </a:r>
        </a:p>
      </xdr:txBody>
    </xdr:sp>
    <xdr:clientData/>
  </xdr:twoCellAnchor>
  <xdr:twoCellAnchor>
    <xdr:from>
      <xdr:col>0</xdr:col>
      <xdr:colOff>333375</xdr:colOff>
      <xdr:row>2</xdr:row>
      <xdr:rowOff>114301</xdr:rowOff>
    </xdr:from>
    <xdr:to>
      <xdr:col>1</xdr:col>
      <xdr:colOff>304800</xdr:colOff>
      <xdr:row>5</xdr:row>
      <xdr:rowOff>123826</xdr:rowOff>
    </xdr:to>
    <xdr:grpSp>
      <xdr:nvGrpSpPr>
        <xdr:cNvPr id="8" name="Group 7">
          <a:extLst>
            <a:ext uri="{FF2B5EF4-FFF2-40B4-BE49-F238E27FC236}">
              <a16:creationId xmlns:a16="http://schemas.microsoft.com/office/drawing/2014/main" id="{0EFC82D9-F0EC-4889-AB78-AB0F0B2CD389}"/>
            </a:ext>
          </a:extLst>
        </xdr:cNvPr>
        <xdr:cNvGrpSpPr/>
      </xdr:nvGrpSpPr>
      <xdr:grpSpPr>
        <a:xfrm>
          <a:off x="333375" y="482601"/>
          <a:ext cx="581025" cy="561975"/>
          <a:chOff x="381000" y="1247775"/>
          <a:chExt cx="581025" cy="581025"/>
        </a:xfrm>
      </xdr:grpSpPr>
      <xdr:sp macro="" textlink="">
        <xdr:nvSpPr>
          <xdr:cNvPr id="9" name="Oval 8">
            <a:extLst>
              <a:ext uri="{FF2B5EF4-FFF2-40B4-BE49-F238E27FC236}">
                <a16:creationId xmlns:a16="http://schemas.microsoft.com/office/drawing/2014/main" id="{5668A5BC-4043-4A83-AC7F-C668C688145B}"/>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10" name="TextBox 9">
            <a:extLst>
              <a:ext uri="{FF2B5EF4-FFF2-40B4-BE49-F238E27FC236}">
                <a16:creationId xmlns:a16="http://schemas.microsoft.com/office/drawing/2014/main" id="{6FD611AB-6A89-4510-A1C7-5C2306297D44}"/>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190499</xdr:colOff>
      <xdr:row>0</xdr:row>
      <xdr:rowOff>123825</xdr:rowOff>
    </xdr:from>
    <xdr:to>
      <xdr:col>16</xdr:col>
      <xdr:colOff>0</xdr:colOff>
      <xdr:row>13</xdr:row>
      <xdr:rowOff>114300</xdr:rowOff>
    </xdr:to>
    <xdr:sp macro="" textlink="">
      <xdr:nvSpPr>
        <xdr:cNvPr id="2" name="Rectangle 1">
          <a:extLst>
            <a:ext uri="{FF2B5EF4-FFF2-40B4-BE49-F238E27FC236}">
              <a16:creationId xmlns:a16="http://schemas.microsoft.com/office/drawing/2014/main" id="{8C0B6FE9-9BF8-4B6B-BE59-C99DE9517B90}"/>
            </a:ext>
          </a:extLst>
        </xdr:cNvPr>
        <xdr:cNvSpPr/>
      </xdr:nvSpPr>
      <xdr:spPr>
        <a:xfrm>
          <a:off x="190499" y="123825"/>
          <a:ext cx="10134601" cy="2466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a:solidFill>
              <a:sysClr val="windowText" lastClr="000000"/>
            </a:solidFill>
          </a:endParaRPr>
        </a:p>
      </xdr:txBody>
    </xdr:sp>
    <xdr:clientData/>
  </xdr:twoCellAnchor>
  <xdr:twoCellAnchor>
    <xdr:from>
      <xdr:col>2</xdr:col>
      <xdr:colOff>9524</xdr:colOff>
      <xdr:row>2</xdr:row>
      <xdr:rowOff>57150</xdr:rowOff>
    </xdr:from>
    <xdr:to>
      <xdr:col>13</xdr:col>
      <xdr:colOff>333374</xdr:colOff>
      <xdr:row>11</xdr:row>
      <xdr:rowOff>171452</xdr:rowOff>
    </xdr:to>
    <xdr:sp macro="" textlink="">
      <xdr:nvSpPr>
        <xdr:cNvPr id="7" name="TextBox 6">
          <a:extLst>
            <a:ext uri="{FF2B5EF4-FFF2-40B4-BE49-F238E27FC236}">
              <a16:creationId xmlns:a16="http://schemas.microsoft.com/office/drawing/2014/main" id="{D63BDAAA-EA13-4870-A2E3-A8156E4E980C}"/>
            </a:ext>
          </a:extLst>
        </xdr:cNvPr>
        <xdr:cNvSpPr txBox="1"/>
      </xdr:nvSpPr>
      <xdr:spPr>
        <a:xfrm>
          <a:off x="1228724" y="438150"/>
          <a:ext cx="7600950" cy="1828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For each</a:t>
          </a:r>
          <a:r>
            <a:rPr lang="en-US" sz="1400" b="1" baseline="0"/>
            <a:t> expiration, calculate the simple variance</a:t>
          </a:r>
          <a:r>
            <a:rPr lang="en-US" sz="1400" b="1"/>
            <a:t>:</a:t>
          </a:r>
        </a:p>
        <a:p>
          <a:endParaRPr lang="en-US" sz="1400"/>
        </a:p>
        <a:p>
          <a:pPr marL="742950" lvl="1" indent="-285750">
            <a:spcAft>
              <a:spcPts val="600"/>
            </a:spcAft>
            <a:buFont typeface="Arial" panose="020B0604020202020204" pitchFamily="34" charset="0"/>
            <a:buChar char="•"/>
            <a:tabLst>
              <a:tab pos="91440" algn="l"/>
            </a:tabLst>
          </a:pPr>
          <a:r>
            <a:rPr lang="en-US" sz="1400"/>
            <a:t>Multiply each OptPremiums by the corresponding strike differential (delta K)--(columns</a:t>
          </a:r>
          <a:r>
            <a:rPr lang="en-US" sz="1400" baseline="0"/>
            <a:t> J and R)</a:t>
          </a:r>
          <a:endParaRPr lang="en-US" sz="1400"/>
        </a:p>
        <a:p>
          <a:pPr marL="742950" lvl="1" indent="-285750">
            <a:spcAft>
              <a:spcPts val="600"/>
            </a:spcAft>
            <a:buFont typeface="Arial" panose="020B0604020202020204" pitchFamily="34" charset="0"/>
            <a:buChar char="•"/>
            <a:tabLst>
              <a:tab pos="91440" algn="l"/>
            </a:tabLst>
          </a:pPr>
          <a:r>
            <a:rPr lang="en-US" sz="1400"/>
            <a:t>Sum those weighted premiums (cells W30 and W39)</a:t>
          </a:r>
        </a:p>
        <a:p>
          <a:pPr marL="742950" lvl="1" indent="-285750">
            <a:spcAft>
              <a:spcPts val="600"/>
            </a:spcAft>
            <a:buFont typeface="Arial" panose="020B0604020202020204" pitchFamily="34" charset="0"/>
            <a:buChar char="•"/>
            <a:tabLst>
              <a:tab pos="91440" algn="l"/>
            </a:tabLst>
          </a:pPr>
          <a:r>
            <a:rPr lang="en-US" sz="1400"/>
            <a:t>Use the inverse of the SOFR Discount Curve to adjust (grow) the sum of OTM Premiums; or use an interest rate</a:t>
          </a:r>
          <a:r>
            <a:rPr lang="en-US" sz="1400">
              <a:solidFill>
                <a:schemeClr val="dk1"/>
              </a:solidFill>
              <a:latin typeface="+mn-lt"/>
              <a:ea typeface="+mn-ea"/>
              <a:cs typeface="+mn-cs"/>
            </a:rPr>
            <a:t> with e</a:t>
          </a:r>
          <a:r>
            <a:rPr lang="en-US" sz="1400" baseline="30000">
              <a:solidFill>
                <a:schemeClr val="dk1"/>
              </a:solidFill>
              <a:latin typeface="+mn-lt"/>
              <a:ea typeface="+mn-ea"/>
              <a:cs typeface="+mn-cs"/>
            </a:rPr>
            <a:t>rt  </a:t>
          </a:r>
          <a:r>
            <a:rPr lang="en-US" sz="1400" baseline="0">
              <a:solidFill>
                <a:schemeClr val="dk1"/>
              </a:solidFill>
              <a:latin typeface="+mn-lt"/>
              <a:ea typeface="+mn-ea"/>
              <a:cs typeface="+mn-cs"/>
            </a:rPr>
            <a:t>(cells W32 and W41)</a:t>
          </a:r>
          <a:endParaRPr lang="en-US" sz="1400" baseline="30000">
            <a:solidFill>
              <a:schemeClr val="dk1"/>
            </a:solidFill>
            <a:latin typeface="+mn-lt"/>
            <a:ea typeface="+mn-ea"/>
            <a:cs typeface="+mn-cs"/>
          </a:endParaRPr>
        </a:p>
      </xdr:txBody>
    </xdr:sp>
    <xdr:clientData/>
  </xdr:twoCellAnchor>
  <xdr:twoCellAnchor>
    <xdr:from>
      <xdr:col>0</xdr:col>
      <xdr:colOff>314325</xdr:colOff>
      <xdr:row>2</xdr:row>
      <xdr:rowOff>161926</xdr:rowOff>
    </xdr:from>
    <xdr:to>
      <xdr:col>1</xdr:col>
      <xdr:colOff>285750</xdr:colOff>
      <xdr:row>5</xdr:row>
      <xdr:rowOff>171451</xdr:rowOff>
    </xdr:to>
    <xdr:grpSp>
      <xdr:nvGrpSpPr>
        <xdr:cNvPr id="8" name="Group 7">
          <a:extLst>
            <a:ext uri="{FF2B5EF4-FFF2-40B4-BE49-F238E27FC236}">
              <a16:creationId xmlns:a16="http://schemas.microsoft.com/office/drawing/2014/main" id="{2C130F0B-64B4-414E-8899-6DD843754684}"/>
            </a:ext>
          </a:extLst>
        </xdr:cNvPr>
        <xdr:cNvGrpSpPr/>
      </xdr:nvGrpSpPr>
      <xdr:grpSpPr>
        <a:xfrm>
          <a:off x="314325" y="530226"/>
          <a:ext cx="581025" cy="561975"/>
          <a:chOff x="381000" y="1247775"/>
          <a:chExt cx="581025" cy="581025"/>
        </a:xfrm>
      </xdr:grpSpPr>
      <xdr:sp macro="" textlink="">
        <xdr:nvSpPr>
          <xdr:cNvPr id="9" name="Oval 8">
            <a:extLst>
              <a:ext uri="{FF2B5EF4-FFF2-40B4-BE49-F238E27FC236}">
                <a16:creationId xmlns:a16="http://schemas.microsoft.com/office/drawing/2014/main" id="{1ADA3214-99F4-4D9F-B7F6-1B62B9EC6CDC}"/>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10" name="TextBox 9">
            <a:extLst>
              <a:ext uri="{FF2B5EF4-FFF2-40B4-BE49-F238E27FC236}">
                <a16:creationId xmlns:a16="http://schemas.microsoft.com/office/drawing/2014/main" id="{47BD4231-2466-43A8-8E3F-F4CFAFC98C97}"/>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4</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190499</xdr:colOff>
      <xdr:row>0</xdr:row>
      <xdr:rowOff>123825</xdr:rowOff>
    </xdr:from>
    <xdr:to>
      <xdr:col>16</xdr:col>
      <xdr:colOff>0</xdr:colOff>
      <xdr:row>18</xdr:row>
      <xdr:rowOff>38100</xdr:rowOff>
    </xdr:to>
    <xdr:sp macro="" textlink="">
      <xdr:nvSpPr>
        <xdr:cNvPr id="2" name="Rectangle 1">
          <a:extLst>
            <a:ext uri="{FF2B5EF4-FFF2-40B4-BE49-F238E27FC236}">
              <a16:creationId xmlns:a16="http://schemas.microsoft.com/office/drawing/2014/main" id="{03853A8A-D105-45E3-8316-0B37F7F04ECE}"/>
            </a:ext>
          </a:extLst>
        </xdr:cNvPr>
        <xdr:cNvSpPr/>
      </xdr:nvSpPr>
      <xdr:spPr>
        <a:xfrm>
          <a:off x="190499" y="123825"/>
          <a:ext cx="10134601" cy="3343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a:solidFill>
              <a:sysClr val="windowText" lastClr="000000"/>
            </a:solidFill>
          </a:endParaRPr>
        </a:p>
      </xdr:txBody>
    </xdr:sp>
    <xdr:clientData/>
  </xdr:twoCellAnchor>
  <xdr:twoCellAnchor>
    <xdr:from>
      <xdr:col>2</xdr:col>
      <xdr:colOff>9524</xdr:colOff>
      <xdr:row>2</xdr:row>
      <xdr:rowOff>95250</xdr:rowOff>
    </xdr:from>
    <xdr:to>
      <xdr:col>13</xdr:col>
      <xdr:colOff>333374</xdr:colOff>
      <xdr:row>16</xdr:row>
      <xdr:rowOff>152401</xdr:rowOff>
    </xdr:to>
    <xdr:sp macro="" textlink="">
      <xdr:nvSpPr>
        <xdr:cNvPr id="7" name="TextBox 6">
          <a:extLst>
            <a:ext uri="{FF2B5EF4-FFF2-40B4-BE49-F238E27FC236}">
              <a16:creationId xmlns:a16="http://schemas.microsoft.com/office/drawing/2014/main" id="{515D7F48-8ED8-4AB6-9825-9E771D51C103}"/>
            </a:ext>
          </a:extLst>
        </xdr:cNvPr>
        <xdr:cNvSpPr txBox="1"/>
      </xdr:nvSpPr>
      <xdr:spPr>
        <a:xfrm>
          <a:off x="1228724" y="476250"/>
          <a:ext cx="7600950" cy="2724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t>Bring both Front and Back information together:</a:t>
          </a:r>
        </a:p>
        <a:p>
          <a:endParaRPr lang="en-US" sz="1400"/>
        </a:p>
        <a:p>
          <a:pPr marL="742950" lvl="1" indent="-285750">
            <a:spcAft>
              <a:spcPts val="600"/>
            </a:spcAft>
            <a:buFont typeface="Arial" panose="020B0604020202020204" pitchFamily="34" charset="0"/>
            <a:buChar char="•"/>
            <a:tabLst>
              <a:tab pos="91440" algn="l"/>
            </a:tabLst>
          </a:pPr>
          <a:r>
            <a:rPr lang="en-US" sz="1400"/>
            <a:t>Divide the Interest Rated-adjusted Raw Variance by the Future's Price Squared (1/F^2) to normalize the metric </a:t>
          </a:r>
          <a:r>
            <a:rPr lang="en-US" sz="1400" b="1"/>
            <a:t>(cells J26 and J27)</a:t>
          </a:r>
        </a:p>
        <a:p>
          <a:pPr marL="742950" lvl="1" indent="-285750">
            <a:spcAft>
              <a:spcPts val="600"/>
            </a:spcAft>
            <a:buFont typeface="Arial" panose="020B0604020202020204" pitchFamily="34" charset="0"/>
            <a:buChar char="•"/>
            <a:tabLst>
              <a:tab pos="91440" algn="l"/>
            </a:tabLst>
          </a:pPr>
          <a:r>
            <a:rPr lang="en-US" sz="1400"/>
            <a:t>Annualize by 365/DTE multiply by 2 and take the Square Root to produce a standard-deviation version of the tenor </a:t>
          </a:r>
          <a:r>
            <a:rPr lang="en-US" sz="1400" b="1"/>
            <a:t>(cells L26 and L27)</a:t>
          </a:r>
        </a:p>
        <a:p>
          <a:pPr marL="742950" lvl="1" indent="-285750">
            <a:spcAft>
              <a:spcPts val="600"/>
            </a:spcAft>
            <a:buFont typeface="Arial" panose="020B0604020202020204" pitchFamily="34" charset="0"/>
            <a:buChar char="•"/>
            <a:tabLst>
              <a:tab pos="91440" algn="l"/>
            </a:tabLst>
          </a:pPr>
          <a:r>
            <a:rPr lang="en-US" sz="1400"/>
            <a:t>Calculate a time-weighted average of the two variance estimates to produce a single, 30-Day Variance Estimate </a:t>
          </a:r>
          <a:r>
            <a:rPr lang="en-US" sz="1400" b="1"/>
            <a:t>(cell Q28)</a:t>
          </a:r>
        </a:p>
        <a:p>
          <a:pPr marL="742950" lvl="1" indent="-285750">
            <a:spcAft>
              <a:spcPts val="600"/>
            </a:spcAft>
            <a:buFont typeface="Arial" panose="020B0604020202020204" pitchFamily="34" charset="0"/>
            <a:buChar char="•"/>
            <a:tabLst>
              <a:tab pos="91440" algn="l"/>
            </a:tabLst>
          </a:pPr>
          <a:r>
            <a:rPr lang="en-US" sz="1400"/>
            <a:t>Take the Square Root and then multiply by 100 to produce a standard-deviation version and the official CVol Index Value </a:t>
          </a:r>
          <a:r>
            <a:rPr lang="en-US" sz="1400" b="1"/>
            <a:t>(cell S28)</a:t>
          </a:r>
          <a:endParaRPr lang="en-US" sz="1400" b="1" baseline="30000"/>
        </a:p>
      </xdr:txBody>
    </xdr:sp>
    <xdr:clientData/>
  </xdr:twoCellAnchor>
  <xdr:twoCellAnchor>
    <xdr:from>
      <xdr:col>0</xdr:col>
      <xdr:colOff>314325</xdr:colOff>
      <xdr:row>3</xdr:row>
      <xdr:rowOff>9527</xdr:rowOff>
    </xdr:from>
    <xdr:to>
      <xdr:col>1</xdr:col>
      <xdr:colOff>285750</xdr:colOff>
      <xdr:row>6</xdr:row>
      <xdr:rowOff>19052</xdr:rowOff>
    </xdr:to>
    <xdr:grpSp>
      <xdr:nvGrpSpPr>
        <xdr:cNvPr id="8" name="Group 7">
          <a:extLst>
            <a:ext uri="{FF2B5EF4-FFF2-40B4-BE49-F238E27FC236}">
              <a16:creationId xmlns:a16="http://schemas.microsoft.com/office/drawing/2014/main" id="{768B14AA-C4C4-4677-BDE7-B4B250BC79D6}"/>
            </a:ext>
          </a:extLst>
        </xdr:cNvPr>
        <xdr:cNvGrpSpPr/>
      </xdr:nvGrpSpPr>
      <xdr:grpSpPr>
        <a:xfrm>
          <a:off x="314325" y="561977"/>
          <a:ext cx="581025" cy="561975"/>
          <a:chOff x="381000" y="1247775"/>
          <a:chExt cx="581025" cy="581025"/>
        </a:xfrm>
      </xdr:grpSpPr>
      <xdr:sp macro="" textlink="">
        <xdr:nvSpPr>
          <xdr:cNvPr id="9" name="Oval 8">
            <a:extLst>
              <a:ext uri="{FF2B5EF4-FFF2-40B4-BE49-F238E27FC236}">
                <a16:creationId xmlns:a16="http://schemas.microsoft.com/office/drawing/2014/main" id="{A9669E83-E320-4572-953A-2B44CAF60458}"/>
              </a:ext>
            </a:extLst>
          </xdr:cNvPr>
          <xdr:cNvSpPr/>
        </xdr:nvSpPr>
        <xdr:spPr>
          <a:xfrm>
            <a:off x="381000" y="1276350"/>
            <a:ext cx="552450" cy="5524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2400" b="1"/>
          </a:p>
        </xdr:txBody>
      </xdr:sp>
      <xdr:sp macro="" textlink="">
        <xdr:nvSpPr>
          <xdr:cNvPr id="10" name="TextBox 9">
            <a:extLst>
              <a:ext uri="{FF2B5EF4-FFF2-40B4-BE49-F238E27FC236}">
                <a16:creationId xmlns:a16="http://schemas.microsoft.com/office/drawing/2014/main" id="{210C5B77-E0FB-461E-A109-BD5EE3C1242A}"/>
              </a:ext>
            </a:extLst>
          </xdr:cNvPr>
          <xdr:cNvSpPr txBox="1"/>
        </xdr:nvSpPr>
        <xdr:spPr>
          <a:xfrm>
            <a:off x="466725" y="1247775"/>
            <a:ext cx="49530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chemeClr val="bg1"/>
                </a:solidFill>
              </a:rPr>
              <a:t>5</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cmegroup.com/market-data/cme-group-benchmark-administration/files/cvol-methodology.pdf" TargetMode="External"/><Relationship Id="rId2" Type="http://schemas.openxmlformats.org/officeDocument/2006/relationships/hyperlink" Target="https://www.cmegroup.com/market-data/cme-group-benchmark-administration/cme-group-volatility-indexes-faq.html" TargetMode="External"/><Relationship Id="rId1" Type="http://schemas.openxmlformats.org/officeDocument/2006/relationships/hyperlink" Target="https://www.cmegroup.com/market-data/cme-group-benchmark-administration/files/cvol-methodology.pdf" TargetMode="External"/><Relationship Id="rId6" Type="http://schemas.openxmlformats.org/officeDocument/2006/relationships/printerSettings" Target="../printerSettings/printerSettings4.bin"/><Relationship Id="rId5" Type="http://schemas.openxmlformats.org/officeDocument/2006/relationships/hyperlink" Target="https://www.cmegroup.com/market-data/cme-group-benchmark-administration/files/cvol-methodology.pdf" TargetMode="External"/><Relationship Id="rId4" Type="http://schemas.openxmlformats.org/officeDocument/2006/relationships/hyperlink" Target="https://www.cmegroup.com/market-data/cme-group-benchmark-administration/files/cvol-methodolog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6469E-ED85-4161-8009-557B467E3711}">
  <dimension ref="A1"/>
  <sheetViews>
    <sheetView tabSelected="1" workbookViewId="0">
      <selection activeCell="A4" sqref="A4"/>
    </sheetView>
  </sheetViews>
  <sheetFormatPr defaultRowHeight="14.5" x14ac:dyDescent="0.35"/>
  <cols>
    <col min="1" max="1" width="157.90625" customWidth="1"/>
  </cols>
  <sheetData>
    <row r="1" spans="1:1" ht="188.5" x14ac:dyDescent="0.35">
      <c r="A1" s="33"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4633-B41C-46B4-B95C-F3842A012FD9}">
  <dimension ref="A1"/>
  <sheetViews>
    <sheetView workbookViewId="0"/>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5339-1259-4F34-891B-4690936BDE7F}">
  <dimension ref="C13:P67"/>
  <sheetViews>
    <sheetView workbookViewId="0"/>
  </sheetViews>
  <sheetFormatPr defaultRowHeight="14.5" x14ac:dyDescent="0.35"/>
  <sheetData>
    <row r="13" spans="3:16" x14ac:dyDescent="0.35">
      <c r="C13" s="9" t="s">
        <v>24</v>
      </c>
      <c r="L13" s="9" t="s">
        <v>25</v>
      </c>
    </row>
    <row r="15" spans="3:16" x14ac:dyDescent="0.35">
      <c r="C15" s="9" t="s">
        <v>0</v>
      </c>
      <c r="D15" s="19" t="s">
        <v>1</v>
      </c>
      <c r="E15" s="19" t="s">
        <v>2</v>
      </c>
      <c r="F15" s="9" t="s">
        <v>4</v>
      </c>
      <c r="G15" s="9" t="s">
        <v>5</v>
      </c>
      <c r="L15" s="9" t="s">
        <v>0</v>
      </c>
      <c r="M15" s="19" t="s">
        <v>1</v>
      </c>
      <c r="N15" s="19" t="s">
        <v>2</v>
      </c>
      <c r="O15" s="9" t="s">
        <v>4</v>
      </c>
      <c r="P15" s="9" t="s">
        <v>5</v>
      </c>
    </row>
    <row r="16" spans="3:16" x14ac:dyDescent="0.35">
      <c r="C16" s="18">
        <v>108</v>
      </c>
      <c r="D16" s="18">
        <v>9.92</v>
      </c>
      <c r="E16" s="18">
        <v>0</v>
      </c>
      <c r="F16" s="18">
        <v>17</v>
      </c>
      <c r="G16" s="18">
        <v>117.92</v>
      </c>
      <c r="L16" s="18">
        <v>108</v>
      </c>
      <c r="M16" s="18">
        <v>9.93</v>
      </c>
      <c r="N16" s="18">
        <v>5.0000000000000001E-3</v>
      </c>
      <c r="O16" s="18">
        <v>31</v>
      </c>
      <c r="P16" s="18">
        <v>117.92</v>
      </c>
    </row>
    <row r="17" spans="3:16" x14ac:dyDescent="0.35">
      <c r="C17" s="18">
        <v>109</v>
      </c>
      <c r="D17" s="18">
        <v>8.92</v>
      </c>
      <c r="E17" s="18">
        <v>0</v>
      </c>
      <c r="F17" s="18">
        <v>17</v>
      </c>
      <c r="G17" s="18">
        <v>117.92</v>
      </c>
      <c r="L17" s="18">
        <v>108.5</v>
      </c>
      <c r="M17" s="18">
        <v>9.43</v>
      </c>
      <c r="N17" s="18">
        <v>5.0000000000000001E-3</v>
      </c>
      <c r="O17" s="18">
        <v>31</v>
      </c>
      <c r="P17" s="18">
        <v>117.92</v>
      </c>
    </row>
    <row r="18" spans="3:16" x14ac:dyDescent="0.35">
      <c r="C18" s="18">
        <v>110</v>
      </c>
      <c r="D18" s="18">
        <v>7.92</v>
      </c>
      <c r="E18" s="18">
        <v>0</v>
      </c>
      <c r="F18" s="18">
        <v>17</v>
      </c>
      <c r="G18" s="18">
        <v>117.92</v>
      </c>
      <c r="L18" s="18">
        <v>109.00000000000001</v>
      </c>
      <c r="M18" s="18">
        <v>8.93</v>
      </c>
      <c r="N18" s="18">
        <v>0.01</v>
      </c>
      <c r="O18" s="18">
        <v>31</v>
      </c>
      <c r="P18" s="18">
        <v>117.92</v>
      </c>
    </row>
    <row r="19" spans="3:16" x14ac:dyDescent="0.35">
      <c r="C19" s="18">
        <v>111</v>
      </c>
      <c r="D19" s="18">
        <v>6.92</v>
      </c>
      <c r="E19" s="18">
        <v>0</v>
      </c>
      <c r="F19" s="18">
        <v>17</v>
      </c>
      <c r="G19" s="18">
        <v>117.92</v>
      </c>
      <c r="L19" s="18">
        <v>109.5</v>
      </c>
      <c r="M19" s="18">
        <v>8.43</v>
      </c>
      <c r="N19" s="18">
        <v>0.01</v>
      </c>
      <c r="O19" s="18">
        <v>31</v>
      </c>
      <c r="P19" s="18">
        <v>117.92</v>
      </c>
    </row>
    <row r="20" spans="3:16" x14ac:dyDescent="0.35">
      <c r="C20" s="18">
        <v>112.00000000000001</v>
      </c>
      <c r="D20" s="18">
        <v>5.92</v>
      </c>
      <c r="E20" s="18">
        <v>5.0000000000000001E-3</v>
      </c>
      <c r="F20" s="18">
        <v>17</v>
      </c>
      <c r="G20" s="18">
        <v>117.92</v>
      </c>
      <c r="L20" s="18">
        <v>110.00000000000001</v>
      </c>
      <c r="M20" s="18">
        <v>7.93</v>
      </c>
      <c r="N20" s="18">
        <v>0.01</v>
      </c>
      <c r="O20" s="18">
        <v>31</v>
      </c>
      <c r="P20" s="18">
        <v>117.92</v>
      </c>
    </row>
    <row r="21" spans="3:16" x14ac:dyDescent="0.35">
      <c r="C21" s="18">
        <v>112.5</v>
      </c>
      <c r="D21" s="18">
        <v>5.43</v>
      </c>
      <c r="E21" s="18">
        <v>5.0000000000000001E-3</v>
      </c>
      <c r="F21" s="18">
        <v>17</v>
      </c>
      <c r="G21" s="18">
        <v>117.92</v>
      </c>
      <c r="L21" s="18">
        <v>110.5</v>
      </c>
      <c r="M21" s="18">
        <v>7.4300000000000006</v>
      </c>
      <c r="N21" s="18">
        <v>0.01</v>
      </c>
      <c r="O21" s="18">
        <v>31</v>
      </c>
      <c r="P21" s="18">
        <v>117.92</v>
      </c>
    </row>
    <row r="22" spans="3:16" x14ac:dyDescent="0.35">
      <c r="C22" s="18">
        <v>112.75</v>
      </c>
      <c r="D22" s="18">
        <v>5.18</v>
      </c>
      <c r="E22" s="18">
        <v>0.01</v>
      </c>
      <c r="F22" s="18">
        <v>17</v>
      </c>
      <c r="G22" s="18">
        <v>117.92</v>
      </c>
      <c r="L22" s="18">
        <v>111.00000000000001</v>
      </c>
      <c r="M22" s="18">
        <v>6.94</v>
      </c>
      <c r="N22" s="18">
        <v>1.4999999999999999E-2</v>
      </c>
      <c r="O22" s="18">
        <v>31</v>
      </c>
      <c r="P22" s="18">
        <v>117.92</v>
      </c>
    </row>
    <row r="23" spans="3:16" x14ac:dyDescent="0.35">
      <c r="C23" s="18">
        <v>112.99999999999999</v>
      </c>
      <c r="D23" s="18">
        <v>4.93</v>
      </c>
      <c r="E23" s="18">
        <v>0.01</v>
      </c>
      <c r="F23" s="18">
        <v>17</v>
      </c>
      <c r="G23" s="18">
        <v>117.92</v>
      </c>
      <c r="L23" s="18">
        <v>111.5</v>
      </c>
      <c r="M23" s="18">
        <v>6.4399999999999995</v>
      </c>
      <c r="N23" s="18">
        <v>0.02</v>
      </c>
      <c r="O23" s="18">
        <v>31</v>
      </c>
      <c r="P23" s="18">
        <v>117.92</v>
      </c>
    </row>
    <row r="24" spans="3:16" x14ac:dyDescent="0.35">
      <c r="C24" s="18">
        <v>113.25</v>
      </c>
      <c r="D24" s="18">
        <v>4.68</v>
      </c>
      <c r="E24" s="18">
        <v>1.4999999999999999E-2</v>
      </c>
      <c r="F24" s="18">
        <v>17</v>
      </c>
      <c r="G24" s="18">
        <v>117.92</v>
      </c>
      <c r="L24" s="18">
        <v>112.00000000000001</v>
      </c>
      <c r="M24" s="18">
        <v>5.9499999999999993</v>
      </c>
      <c r="N24" s="18">
        <v>2.5000000000000001E-2</v>
      </c>
      <c r="O24" s="18">
        <v>31</v>
      </c>
      <c r="P24" s="18">
        <v>117.92</v>
      </c>
    </row>
    <row r="25" spans="3:16" x14ac:dyDescent="0.35">
      <c r="C25" s="18">
        <v>113.5</v>
      </c>
      <c r="D25" s="18">
        <v>4.4400000000000004</v>
      </c>
      <c r="E25" s="18">
        <v>0.02</v>
      </c>
      <c r="F25" s="18">
        <v>17</v>
      </c>
      <c r="G25" s="18">
        <v>117.92</v>
      </c>
      <c r="L25" s="18">
        <v>112.5</v>
      </c>
      <c r="M25" s="18">
        <v>5.46</v>
      </c>
      <c r="N25" s="18">
        <v>3.4999999999999996E-2</v>
      </c>
      <c r="O25" s="18">
        <v>31</v>
      </c>
      <c r="P25" s="18">
        <v>117.92</v>
      </c>
    </row>
    <row r="26" spans="3:16" x14ac:dyDescent="0.35">
      <c r="C26" s="18">
        <v>113.75</v>
      </c>
      <c r="D26" s="18">
        <v>4.1900000000000004</v>
      </c>
      <c r="E26" s="18">
        <v>2.5000000000000001E-2</v>
      </c>
      <c r="F26" s="18">
        <v>17</v>
      </c>
      <c r="G26" s="18">
        <v>117.92</v>
      </c>
      <c r="L26" s="18">
        <v>112.99999999999999</v>
      </c>
      <c r="M26" s="18">
        <v>4.97</v>
      </c>
      <c r="N26" s="18">
        <v>0.05</v>
      </c>
      <c r="O26" s="18">
        <v>31</v>
      </c>
      <c r="P26" s="18">
        <v>117.92</v>
      </c>
    </row>
    <row r="27" spans="3:16" x14ac:dyDescent="0.35">
      <c r="C27" s="18">
        <v>113.99999999999999</v>
      </c>
      <c r="D27" s="18">
        <v>3.95</v>
      </c>
      <c r="E27" s="18">
        <v>0.03</v>
      </c>
      <c r="F27" s="18">
        <v>17</v>
      </c>
      <c r="G27" s="18">
        <v>117.92</v>
      </c>
      <c r="L27" s="18">
        <v>113.5</v>
      </c>
      <c r="M27" s="18">
        <v>4.49</v>
      </c>
      <c r="N27" s="18">
        <v>6.9999999999999993E-2</v>
      </c>
      <c r="O27" s="18">
        <v>31</v>
      </c>
      <c r="P27" s="18">
        <v>117.92</v>
      </c>
    </row>
    <row r="28" spans="3:16" x14ac:dyDescent="0.35">
      <c r="C28" s="18">
        <v>114.25</v>
      </c>
      <c r="D28" s="18">
        <v>3.71</v>
      </c>
      <c r="E28" s="18">
        <v>0.04</v>
      </c>
      <c r="F28" s="18">
        <v>17</v>
      </c>
      <c r="G28" s="18">
        <v>117.92</v>
      </c>
      <c r="L28" s="18">
        <v>113.99999999999999</v>
      </c>
      <c r="M28" s="18">
        <v>4.0199999999999996</v>
      </c>
      <c r="N28" s="18">
        <v>0.1</v>
      </c>
      <c r="O28" s="18">
        <v>31</v>
      </c>
      <c r="P28" s="18">
        <v>117.92</v>
      </c>
    </row>
    <row r="29" spans="3:16" x14ac:dyDescent="0.35">
      <c r="C29" s="18">
        <v>114.5</v>
      </c>
      <c r="D29" s="18">
        <v>3.47</v>
      </c>
      <c r="E29" s="18">
        <v>0.05</v>
      </c>
      <c r="F29" s="18">
        <v>17</v>
      </c>
      <c r="G29" s="18">
        <v>117.92</v>
      </c>
      <c r="L29" s="18">
        <v>114.5</v>
      </c>
      <c r="M29" s="18">
        <v>3.56</v>
      </c>
      <c r="N29" s="18">
        <v>0.13999999999999999</v>
      </c>
      <c r="O29" s="18">
        <v>31</v>
      </c>
      <c r="P29" s="18">
        <v>117.92</v>
      </c>
    </row>
    <row r="30" spans="3:16" x14ac:dyDescent="0.35">
      <c r="C30" s="18">
        <v>114.75</v>
      </c>
      <c r="D30" s="18">
        <v>3.2399999999999998</v>
      </c>
      <c r="E30" s="18">
        <v>6.9999999999999993E-2</v>
      </c>
      <c r="F30" s="18">
        <v>17</v>
      </c>
      <c r="G30" s="18">
        <v>117.92</v>
      </c>
      <c r="L30" s="18">
        <v>114.99999999999999</v>
      </c>
      <c r="M30" s="18">
        <v>3.11</v>
      </c>
      <c r="N30" s="18">
        <v>0.19</v>
      </c>
      <c r="O30" s="18">
        <v>31</v>
      </c>
      <c r="P30" s="18">
        <v>117.92</v>
      </c>
    </row>
    <row r="31" spans="3:16" x14ac:dyDescent="0.35">
      <c r="C31" s="18">
        <v>114.99999999999999</v>
      </c>
      <c r="D31" s="18">
        <v>3</v>
      </c>
      <c r="E31" s="18">
        <v>0.08</v>
      </c>
      <c r="F31" s="18">
        <v>17</v>
      </c>
      <c r="G31" s="18">
        <v>117.92</v>
      </c>
      <c r="L31" s="18">
        <v>115.5</v>
      </c>
      <c r="M31" s="18">
        <v>2.68</v>
      </c>
      <c r="N31" s="18">
        <v>0.26</v>
      </c>
      <c r="O31" s="18">
        <v>31</v>
      </c>
      <c r="P31" s="18">
        <v>117.92</v>
      </c>
    </row>
    <row r="32" spans="3:16" x14ac:dyDescent="0.35">
      <c r="C32" s="18">
        <v>115.25000000000001</v>
      </c>
      <c r="D32" s="18">
        <v>2.77</v>
      </c>
      <c r="E32" s="18">
        <v>0.1</v>
      </c>
      <c r="F32" s="18">
        <v>17</v>
      </c>
      <c r="G32" s="18">
        <v>117.92</v>
      </c>
      <c r="L32" s="18">
        <v>115.99999999999999</v>
      </c>
      <c r="M32" s="18">
        <v>2.2800000000000002</v>
      </c>
      <c r="N32" s="18">
        <v>0.36</v>
      </c>
      <c r="O32" s="18">
        <v>31</v>
      </c>
      <c r="P32" s="18">
        <v>117.92</v>
      </c>
    </row>
    <row r="33" spans="3:16" x14ac:dyDescent="0.35">
      <c r="C33" s="18">
        <v>115.5</v>
      </c>
      <c r="D33" s="18">
        <v>2.5499999999999998</v>
      </c>
      <c r="E33" s="18">
        <v>0.13</v>
      </c>
      <c r="F33" s="18">
        <v>17</v>
      </c>
      <c r="G33" s="18">
        <v>117.92</v>
      </c>
      <c r="L33" s="18">
        <v>116.5</v>
      </c>
      <c r="M33" s="18">
        <v>1.91</v>
      </c>
      <c r="N33" s="18">
        <v>0.49</v>
      </c>
      <c r="O33" s="18">
        <v>31</v>
      </c>
      <c r="P33" s="18">
        <v>117.92</v>
      </c>
    </row>
    <row r="34" spans="3:16" x14ac:dyDescent="0.35">
      <c r="C34" s="18">
        <v>115.75</v>
      </c>
      <c r="D34" s="18">
        <v>2.33</v>
      </c>
      <c r="E34" s="18">
        <v>0.16</v>
      </c>
      <c r="F34" s="18">
        <v>17</v>
      </c>
      <c r="G34" s="18">
        <v>117.92</v>
      </c>
      <c r="L34" s="18">
        <v>117</v>
      </c>
      <c r="M34" s="18">
        <v>1.5699999999999998</v>
      </c>
      <c r="N34" s="18">
        <v>0.65</v>
      </c>
      <c r="O34" s="18">
        <v>31</v>
      </c>
      <c r="P34" s="18">
        <v>117.92</v>
      </c>
    </row>
    <row r="35" spans="3:16" x14ac:dyDescent="0.35">
      <c r="C35" s="18">
        <v>115.99999999999999</v>
      </c>
      <c r="D35" s="18">
        <v>2.12</v>
      </c>
      <c r="E35" s="18">
        <v>0.2</v>
      </c>
      <c r="F35" s="18">
        <v>17</v>
      </c>
      <c r="G35" s="18">
        <v>117.92</v>
      </c>
      <c r="L35" s="18">
        <v>117.5</v>
      </c>
      <c r="M35" s="18">
        <v>1.28</v>
      </c>
      <c r="N35" s="18">
        <v>0.86</v>
      </c>
      <c r="O35" s="18">
        <v>31</v>
      </c>
      <c r="P35" s="18">
        <v>117.92</v>
      </c>
    </row>
    <row r="36" spans="3:16" x14ac:dyDescent="0.35">
      <c r="C36" s="18">
        <v>116.25000000000001</v>
      </c>
      <c r="D36" s="18">
        <v>1.91</v>
      </c>
      <c r="E36" s="18">
        <v>0.24</v>
      </c>
      <c r="F36" s="18">
        <v>17</v>
      </c>
      <c r="G36" s="18">
        <v>117.92</v>
      </c>
      <c r="L36" s="18">
        <v>118</v>
      </c>
      <c r="M36" s="18">
        <v>1.03</v>
      </c>
      <c r="N36" s="18">
        <v>1.1100000000000001</v>
      </c>
      <c r="O36" s="18">
        <v>31</v>
      </c>
      <c r="P36" s="18">
        <v>117.92</v>
      </c>
    </row>
    <row r="37" spans="3:16" x14ac:dyDescent="0.35">
      <c r="C37" s="18">
        <v>116.5</v>
      </c>
      <c r="D37" s="18">
        <v>1.71</v>
      </c>
      <c r="E37" s="18">
        <v>0.28999999999999998</v>
      </c>
      <c r="F37" s="18">
        <v>17</v>
      </c>
      <c r="G37" s="18">
        <v>117.92</v>
      </c>
      <c r="L37" s="18">
        <v>118.5</v>
      </c>
      <c r="M37" s="18">
        <v>0.82000000000000006</v>
      </c>
      <c r="N37" s="18">
        <v>1.4000000000000001</v>
      </c>
      <c r="O37" s="18">
        <v>31</v>
      </c>
      <c r="P37" s="18">
        <v>117.92</v>
      </c>
    </row>
    <row r="38" spans="3:16" x14ac:dyDescent="0.35">
      <c r="C38" s="18">
        <v>116.75</v>
      </c>
      <c r="D38" s="18">
        <v>1.53</v>
      </c>
      <c r="E38" s="18">
        <v>0.36</v>
      </c>
      <c r="F38" s="18">
        <v>17</v>
      </c>
      <c r="G38" s="18">
        <v>117.92</v>
      </c>
      <c r="L38" s="18">
        <v>119</v>
      </c>
      <c r="M38" s="18">
        <v>0.65</v>
      </c>
      <c r="N38" s="18">
        <v>1.73</v>
      </c>
      <c r="O38" s="18">
        <v>31</v>
      </c>
      <c r="P38" s="18">
        <v>117.92</v>
      </c>
    </row>
    <row r="39" spans="3:16" x14ac:dyDescent="0.35">
      <c r="C39" s="18">
        <v>117</v>
      </c>
      <c r="D39" s="18">
        <v>1.35</v>
      </c>
      <c r="E39" s="18">
        <v>0.44</v>
      </c>
      <c r="F39" s="18">
        <v>17</v>
      </c>
      <c r="G39" s="18">
        <v>117.92</v>
      </c>
      <c r="L39" s="18">
        <v>119.5</v>
      </c>
      <c r="M39" s="18">
        <v>0.51</v>
      </c>
      <c r="N39" s="18">
        <v>2.09</v>
      </c>
      <c r="O39" s="18">
        <v>31</v>
      </c>
      <c r="P39" s="18">
        <v>117.92</v>
      </c>
    </row>
    <row r="40" spans="3:16" x14ac:dyDescent="0.35">
      <c r="C40" s="18">
        <v>117.25000000000001</v>
      </c>
      <c r="D40" s="18">
        <v>1.2</v>
      </c>
      <c r="E40" s="18">
        <v>0.53</v>
      </c>
      <c r="F40" s="18">
        <v>17</v>
      </c>
      <c r="G40" s="18">
        <v>117.92</v>
      </c>
      <c r="L40" s="18">
        <v>120</v>
      </c>
      <c r="M40" s="18">
        <v>0.4</v>
      </c>
      <c r="N40" s="18">
        <v>2.48</v>
      </c>
      <c r="O40" s="18">
        <v>31</v>
      </c>
      <c r="P40" s="18">
        <v>117.92</v>
      </c>
    </row>
    <row r="41" spans="3:16" x14ac:dyDescent="0.35">
      <c r="C41" s="18">
        <v>117.5</v>
      </c>
      <c r="D41" s="18">
        <v>1.05</v>
      </c>
      <c r="E41" s="18">
        <v>0.63</v>
      </c>
      <c r="F41" s="18">
        <v>17</v>
      </c>
      <c r="G41" s="18">
        <v>117.92</v>
      </c>
      <c r="L41" s="18">
        <v>120.5</v>
      </c>
      <c r="M41" s="18">
        <v>0.32</v>
      </c>
      <c r="N41" s="18">
        <v>2.9000000000000004</v>
      </c>
      <c r="O41" s="18">
        <v>31</v>
      </c>
      <c r="P41" s="18">
        <v>117.92</v>
      </c>
    </row>
    <row r="42" spans="3:16" x14ac:dyDescent="0.35">
      <c r="C42" s="18">
        <v>117.75</v>
      </c>
      <c r="D42" s="18">
        <v>0.91</v>
      </c>
      <c r="E42" s="18">
        <v>0.75</v>
      </c>
      <c r="F42" s="18">
        <v>17</v>
      </c>
      <c r="G42" s="18">
        <v>117.92</v>
      </c>
      <c r="L42" s="18">
        <v>121</v>
      </c>
      <c r="M42" s="18">
        <v>0.25</v>
      </c>
      <c r="N42" s="18">
        <v>3.3300000000000005</v>
      </c>
      <c r="O42" s="18">
        <v>31</v>
      </c>
      <c r="P42" s="18">
        <v>117.92</v>
      </c>
    </row>
    <row r="43" spans="3:16" x14ac:dyDescent="0.35">
      <c r="C43" s="18">
        <v>118</v>
      </c>
      <c r="D43" s="18">
        <v>0.79</v>
      </c>
      <c r="E43" s="18">
        <v>0.86999999999999988</v>
      </c>
      <c r="F43" s="18">
        <v>17</v>
      </c>
      <c r="G43" s="18">
        <v>117.92</v>
      </c>
      <c r="L43" s="18">
        <v>121.50000000000001</v>
      </c>
      <c r="M43" s="18">
        <v>0.2</v>
      </c>
      <c r="N43" s="18">
        <v>3.7800000000000002</v>
      </c>
      <c r="O43" s="18">
        <v>31</v>
      </c>
      <c r="P43" s="18">
        <v>117.92</v>
      </c>
    </row>
    <row r="44" spans="3:16" x14ac:dyDescent="0.35">
      <c r="C44" s="18">
        <v>118.25000000000001</v>
      </c>
      <c r="D44" s="18">
        <v>0.67999999999999994</v>
      </c>
      <c r="E44" s="18">
        <v>1.01</v>
      </c>
      <c r="F44" s="18">
        <v>17</v>
      </c>
      <c r="G44" s="18">
        <v>117.92</v>
      </c>
      <c r="L44" s="18">
        <v>122</v>
      </c>
      <c r="M44" s="18">
        <v>0.16</v>
      </c>
      <c r="N44" s="18">
        <v>4.24</v>
      </c>
      <c r="O44" s="18">
        <v>31</v>
      </c>
      <c r="P44" s="18">
        <v>117.92</v>
      </c>
    </row>
    <row r="45" spans="3:16" x14ac:dyDescent="0.35">
      <c r="C45" s="18">
        <v>118.5</v>
      </c>
      <c r="D45" s="18">
        <v>0.59</v>
      </c>
      <c r="E45" s="18">
        <v>1.1599999999999999</v>
      </c>
      <c r="F45" s="18">
        <v>17</v>
      </c>
      <c r="G45" s="18">
        <v>117.92</v>
      </c>
      <c r="L45" s="18">
        <v>122.50000000000001</v>
      </c>
      <c r="M45" s="18">
        <v>0.13</v>
      </c>
      <c r="N45" s="18">
        <v>4.71</v>
      </c>
      <c r="O45" s="18">
        <v>31</v>
      </c>
      <c r="P45" s="18">
        <v>117.92</v>
      </c>
    </row>
    <row r="46" spans="3:16" x14ac:dyDescent="0.35">
      <c r="C46" s="18">
        <v>118.75</v>
      </c>
      <c r="D46" s="18">
        <v>0.5</v>
      </c>
      <c r="E46" s="18">
        <v>1.3299999999999998</v>
      </c>
      <c r="F46" s="18">
        <v>17</v>
      </c>
      <c r="G46" s="18">
        <v>117.92</v>
      </c>
      <c r="L46" s="18">
        <v>123</v>
      </c>
      <c r="M46" s="18">
        <v>0.11</v>
      </c>
      <c r="N46" s="18">
        <v>5.18</v>
      </c>
      <c r="O46" s="18">
        <v>31</v>
      </c>
      <c r="P46" s="18">
        <v>117.92</v>
      </c>
    </row>
    <row r="47" spans="3:16" x14ac:dyDescent="0.35">
      <c r="C47" s="18">
        <v>119</v>
      </c>
      <c r="D47" s="18">
        <v>0.43</v>
      </c>
      <c r="E47" s="18">
        <v>1.51</v>
      </c>
      <c r="F47" s="18">
        <v>17</v>
      </c>
      <c r="G47" s="18">
        <v>117.92</v>
      </c>
      <c r="L47" s="18">
        <v>123.50000000000001</v>
      </c>
      <c r="M47" s="18">
        <v>0.09</v>
      </c>
      <c r="N47" s="18">
        <v>5.67</v>
      </c>
      <c r="O47" s="18">
        <v>31</v>
      </c>
      <c r="P47" s="18">
        <v>117.92</v>
      </c>
    </row>
    <row r="48" spans="3:16" x14ac:dyDescent="0.35">
      <c r="C48" s="18">
        <v>119.24999999999999</v>
      </c>
      <c r="D48" s="18">
        <v>0.37</v>
      </c>
      <c r="E48" s="18">
        <v>1.7000000000000002</v>
      </c>
      <c r="F48" s="18">
        <v>17</v>
      </c>
      <c r="G48" s="18">
        <v>117.92</v>
      </c>
      <c r="L48" s="18">
        <v>124</v>
      </c>
      <c r="M48" s="18">
        <v>6.9999999999999993E-2</v>
      </c>
      <c r="N48" s="18">
        <v>6.15</v>
      </c>
      <c r="O48" s="18">
        <v>31</v>
      </c>
      <c r="P48" s="18">
        <v>117.92</v>
      </c>
    </row>
    <row r="49" spans="3:16" x14ac:dyDescent="0.35">
      <c r="C49" s="18">
        <v>119.5</v>
      </c>
      <c r="D49" s="18">
        <v>0.32</v>
      </c>
      <c r="E49" s="18">
        <v>1.9</v>
      </c>
      <c r="F49" s="18">
        <v>17</v>
      </c>
      <c r="G49" s="18">
        <v>117.92</v>
      </c>
      <c r="L49" s="18">
        <v>124.50000000000001</v>
      </c>
      <c r="M49" s="18">
        <v>0.06</v>
      </c>
      <c r="N49" s="18">
        <v>6.64</v>
      </c>
      <c r="O49" s="18">
        <v>31</v>
      </c>
      <c r="P49" s="18">
        <v>117.92</v>
      </c>
    </row>
    <row r="50" spans="3:16" x14ac:dyDescent="0.35">
      <c r="C50" s="18">
        <v>119.75</v>
      </c>
      <c r="D50" s="18">
        <v>0.27</v>
      </c>
      <c r="E50" s="18">
        <v>2.1</v>
      </c>
      <c r="F50" s="18">
        <v>17</v>
      </c>
      <c r="G50" s="18">
        <v>117.92</v>
      </c>
      <c r="L50" s="18">
        <v>125</v>
      </c>
      <c r="M50" s="18">
        <v>0.05</v>
      </c>
      <c r="N50" s="18">
        <v>7.13</v>
      </c>
      <c r="O50" s="18">
        <v>31</v>
      </c>
      <c r="P50" s="18">
        <v>117.92</v>
      </c>
    </row>
    <row r="51" spans="3:16" x14ac:dyDescent="0.35">
      <c r="C51" s="18">
        <v>120</v>
      </c>
      <c r="D51" s="18">
        <v>0.22999999999999998</v>
      </c>
      <c r="E51" s="18">
        <v>2.31</v>
      </c>
      <c r="F51" s="18">
        <v>17</v>
      </c>
      <c r="G51" s="18">
        <v>117.92</v>
      </c>
      <c r="L51" s="18">
        <v>125.49999999999999</v>
      </c>
      <c r="M51" s="18">
        <v>0.04</v>
      </c>
      <c r="N51" s="18">
        <v>7.62</v>
      </c>
      <c r="O51" s="18">
        <v>31</v>
      </c>
      <c r="P51" s="18">
        <v>117.92</v>
      </c>
    </row>
    <row r="52" spans="3:16" x14ac:dyDescent="0.35">
      <c r="C52" s="18">
        <v>120.24999999999999</v>
      </c>
      <c r="D52" s="18">
        <v>0.2</v>
      </c>
      <c r="E52" s="18">
        <v>2.5299999999999998</v>
      </c>
      <c r="F52" s="18">
        <v>17</v>
      </c>
      <c r="G52" s="18">
        <v>117.92</v>
      </c>
      <c r="L52" s="18">
        <v>126</v>
      </c>
      <c r="M52" s="18">
        <v>3.4999999999999996E-2</v>
      </c>
      <c r="N52" s="18">
        <v>8.1100000000000012</v>
      </c>
      <c r="O52" s="18">
        <v>31</v>
      </c>
      <c r="P52" s="18">
        <v>117.92</v>
      </c>
    </row>
    <row r="53" spans="3:16" x14ac:dyDescent="0.35">
      <c r="C53" s="18">
        <v>120.5</v>
      </c>
      <c r="D53" s="18">
        <v>0.16999999999999998</v>
      </c>
      <c r="E53" s="18">
        <v>2.75</v>
      </c>
      <c r="F53" s="18">
        <v>17</v>
      </c>
      <c r="G53" s="18">
        <v>117.92</v>
      </c>
      <c r="L53" s="18">
        <v>126.49999999999999</v>
      </c>
      <c r="M53" s="18">
        <v>0.03</v>
      </c>
      <c r="N53" s="18">
        <v>8.61</v>
      </c>
      <c r="O53" s="18">
        <v>31</v>
      </c>
      <c r="P53" s="18">
        <v>117.92</v>
      </c>
    </row>
    <row r="54" spans="3:16" x14ac:dyDescent="0.35">
      <c r="C54" s="18">
        <v>121</v>
      </c>
      <c r="D54" s="18">
        <v>0.12</v>
      </c>
      <c r="E54" s="18">
        <v>3.2</v>
      </c>
      <c r="F54" s="18">
        <v>17</v>
      </c>
      <c r="G54" s="18">
        <v>117.92</v>
      </c>
      <c r="L54" s="18">
        <v>127</v>
      </c>
      <c r="M54" s="18">
        <v>2.5000000000000001E-2</v>
      </c>
      <c r="N54" s="18">
        <v>9.1</v>
      </c>
      <c r="O54" s="18">
        <v>31</v>
      </c>
      <c r="P54" s="18">
        <v>117.92</v>
      </c>
    </row>
    <row r="55" spans="3:16" x14ac:dyDescent="0.35">
      <c r="C55" s="18">
        <v>121.50000000000001</v>
      </c>
      <c r="D55" s="18">
        <v>0.09</v>
      </c>
      <c r="E55" s="18">
        <v>3.6700000000000004</v>
      </c>
      <c r="F55" s="18">
        <v>17</v>
      </c>
      <c r="G55" s="18">
        <v>117.92</v>
      </c>
      <c r="L55" s="18">
        <v>127.49999999999999</v>
      </c>
      <c r="M55" s="18">
        <v>0.02</v>
      </c>
      <c r="N55" s="18">
        <v>9.6</v>
      </c>
      <c r="O55" s="18">
        <v>31</v>
      </c>
      <c r="P55" s="18">
        <v>117.92</v>
      </c>
    </row>
    <row r="56" spans="3:16" x14ac:dyDescent="0.35">
      <c r="C56" s="18">
        <v>122</v>
      </c>
      <c r="D56" s="18">
        <v>6.9999999999999993E-2</v>
      </c>
      <c r="E56" s="18">
        <v>4.1500000000000004</v>
      </c>
      <c r="F56" s="18">
        <v>17</v>
      </c>
      <c r="G56" s="18">
        <v>117.92</v>
      </c>
      <c r="L56" s="18">
        <v>128</v>
      </c>
      <c r="M56" s="18">
        <v>0.02</v>
      </c>
      <c r="N56" s="18">
        <v>10.100000000000001</v>
      </c>
      <c r="O56" s="18">
        <v>31</v>
      </c>
      <c r="P56" s="18">
        <v>117.92</v>
      </c>
    </row>
    <row r="57" spans="3:16" x14ac:dyDescent="0.35">
      <c r="C57" s="18">
        <v>122.50000000000001</v>
      </c>
      <c r="D57" s="18">
        <v>0.05</v>
      </c>
      <c r="E57" s="18">
        <v>4.63</v>
      </c>
      <c r="F57" s="18">
        <v>17</v>
      </c>
      <c r="G57" s="18">
        <v>117.92</v>
      </c>
      <c r="L57" s="18">
        <v>128.5</v>
      </c>
      <c r="M57" s="18">
        <v>1.4999999999999999E-2</v>
      </c>
      <c r="N57" s="18">
        <v>10.6</v>
      </c>
      <c r="O57" s="18">
        <v>31</v>
      </c>
      <c r="P57" s="18">
        <v>117.92</v>
      </c>
    </row>
    <row r="58" spans="3:16" x14ac:dyDescent="0.35">
      <c r="C58" s="18">
        <v>123</v>
      </c>
      <c r="D58" s="18">
        <v>0.04</v>
      </c>
      <c r="E58" s="18">
        <v>5.12</v>
      </c>
      <c r="F58" s="18">
        <v>17</v>
      </c>
      <c r="G58" s="18">
        <v>117.92</v>
      </c>
      <c r="L58" s="18">
        <v>129</v>
      </c>
      <c r="M58" s="18">
        <v>1.4999999999999999E-2</v>
      </c>
      <c r="N58" s="18">
        <v>11.09</v>
      </c>
      <c r="O58" s="18">
        <v>31</v>
      </c>
      <c r="P58" s="18">
        <v>117.92</v>
      </c>
    </row>
    <row r="59" spans="3:16" x14ac:dyDescent="0.35">
      <c r="C59" s="18">
        <v>123.50000000000001</v>
      </c>
      <c r="D59" s="18">
        <v>3.4999999999999996E-2</v>
      </c>
      <c r="E59" s="18">
        <v>5.6099999999999994</v>
      </c>
      <c r="F59" s="18">
        <v>17</v>
      </c>
      <c r="G59" s="18">
        <v>117.92</v>
      </c>
      <c r="L59" s="18">
        <v>129.5</v>
      </c>
      <c r="M59" s="18">
        <v>1.4999999999999999E-2</v>
      </c>
      <c r="N59" s="18">
        <v>11.59</v>
      </c>
      <c r="O59" s="18">
        <v>31</v>
      </c>
      <c r="P59" s="18">
        <v>117.92</v>
      </c>
    </row>
    <row r="60" spans="3:16" x14ac:dyDescent="0.35">
      <c r="C60" s="18">
        <v>124</v>
      </c>
      <c r="D60" s="18">
        <v>2.5000000000000001E-2</v>
      </c>
      <c r="E60" s="18">
        <v>6.11</v>
      </c>
      <c r="F60" s="18">
        <v>17</v>
      </c>
      <c r="G60" s="18">
        <v>117.92</v>
      </c>
      <c r="L60" s="18">
        <v>130</v>
      </c>
      <c r="M60" s="18">
        <v>0.01</v>
      </c>
      <c r="N60" s="18">
        <v>12.09</v>
      </c>
      <c r="O60" s="18">
        <v>31</v>
      </c>
      <c r="P60" s="18">
        <v>117.92</v>
      </c>
    </row>
    <row r="61" spans="3:16" x14ac:dyDescent="0.35">
      <c r="C61" s="18">
        <v>124.50000000000001</v>
      </c>
      <c r="D61" s="18">
        <v>0.02</v>
      </c>
      <c r="E61" s="18">
        <v>6.6000000000000005</v>
      </c>
      <c r="F61" s="18">
        <v>17</v>
      </c>
      <c r="G61" s="18">
        <v>117.92</v>
      </c>
      <c r="L61" s="18">
        <v>131</v>
      </c>
      <c r="M61" s="18">
        <v>0.01</v>
      </c>
      <c r="N61" s="18">
        <v>13.089999999999998</v>
      </c>
      <c r="O61" s="18">
        <v>31</v>
      </c>
      <c r="P61" s="18">
        <v>117.92</v>
      </c>
    </row>
    <row r="62" spans="3:16" x14ac:dyDescent="0.35">
      <c r="C62" s="18">
        <v>125</v>
      </c>
      <c r="D62" s="18">
        <v>0.02</v>
      </c>
      <c r="E62" s="18">
        <v>7.1</v>
      </c>
      <c r="F62" s="18">
        <v>17</v>
      </c>
      <c r="G62" s="18">
        <v>117.92</v>
      </c>
      <c r="L62" s="18">
        <v>132</v>
      </c>
      <c r="M62" s="18">
        <v>0.01</v>
      </c>
      <c r="N62" s="18">
        <v>14.09</v>
      </c>
      <c r="O62" s="18">
        <v>31</v>
      </c>
      <c r="P62" s="18">
        <v>117.92</v>
      </c>
    </row>
    <row r="63" spans="3:16" x14ac:dyDescent="0.35">
      <c r="C63" s="18">
        <v>125.49999999999999</v>
      </c>
      <c r="D63" s="18">
        <v>1.4999999999999999E-2</v>
      </c>
      <c r="E63" s="18">
        <v>7.59</v>
      </c>
      <c r="F63" s="18">
        <v>17</v>
      </c>
      <c r="G63" s="18">
        <v>117.92</v>
      </c>
      <c r="L63" s="18">
        <v>133</v>
      </c>
      <c r="M63" s="18">
        <v>5.0000000000000001E-3</v>
      </c>
      <c r="N63" s="18">
        <v>15.09</v>
      </c>
      <c r="O63" s="18">
        <v>31</v>
      </c>
      <c r="P63" s="18">
        <v>117.92</v>
      </c>
    </row>
    <row r="64" spans="3:16" x14ac:dyDescent="0.35">
      <c r="L64" s="18">
        <v>134</v>
      </c>
      <c r="M64" s="18">
        <v>5.0000000000000001E-3</v>
      </c>
      <c r="N64" s="18">
        <v>16.09</v>
      </c>
      <c r="O64" s="18">
        <v>31</v>
      </c>
      <c r="P64" s="18">
        <v>117.92</v>
      </c>
    </row>
    <row r="65" spans="12:16" x14ac:dyDescent="0.35">
      <c r="L65" s="18">
        <v>135</v>
      </c>
      <c r="M65" s="18">
        <v>5.0000000000000001E-3</v>
      </c>
      <c r="N65" s="18">
        <v>17.080000000000002</v>
      </c>
      <c r="O65" s="18">
        <v>31</v>
      </c>
      <c r="P65" s="18">
        <v>117.92</v>
      </c>
    </row>
    <row r="66" spans="12:16" x14ac:dyDescent="0.35">
      <c r="L66" s="18">
        <v>136</v>
      </c>
      <c r="M66" s="18">
        <v>5.0000000000000001E-3</v>
      </c>
      <c r="N66" s="18">
        <v>18.079999999999998</v>
      </c>
      <c r="O66" s="18">
        <v>31</v>
      </c>
      <c r="P66" s="18">
        <v>117.92</v>
      </c>
    </row>
    <row r="67" spans="12:16" x14ac:dyDescent="0.35">
      <c r="L67" s="18">
        <v>137</v>
      </c>
      <c r="M67" s="18">
        <v>5.0000000000000001E-3</v>
      </c>
      <c r="N67" s="18">
        <v>19.079999999999998</v>
      </c>
      <c r="O67" s="18">
        <v>31</v>
      </c>
      <c r="P67" s="18">
        <v>117.92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EEC7-ED88-4D28-A92F-BA188FC76592}">
  <dimension ref="C25:N81"/>
  <sheetViews>
    <sheetView workbookViewId="0"/>
  </sheetViews>
  <sheetFormatPr defaultRowHeight="14.5" x14ac:dyDescent="0.35"/>
  <cols>
    <col min="3" max="3" width="13.453125" bestFit="1" customWidth="1"/>
    <col min="11" max="11" width="13.453125" bestFit="1" customWidth="1"/>
  </cols>
  <sheetData>
    <row r="25" spans="3:14" x14ac:dyDescent="0.35">
      <c r="C25" s="9" t="s">
        <v>5</v>
      </c>
      <c r="D25" s="20" t="s">
        <v>4</v>
      </c>
      <c r="F25" s="10"/>
      <c r="K25" s="9" t="s">
        <v>5</v>
      </c>
      <c r="L25" s="20" t="s">
        <v>4</v>
      </c>
      <c r="N25" s="10"/>
    </row>
    <row r="26" spans="3:14" x14ac:dyDescent="0.35">
      <c r="C26" s="13">
        <v>117.92</v>
      </c>
      <c r="D26" s="13">
        <v>17</v>
      </c>
      <c r="K26" s="13">
        <v>117.92</v>
      </c>
      <c r="L26" s="13">
        <v>31</v>
      </c>
    </row>
    <row r="29" spans="3:14" x14ac:dyDescent="0.35">
      <c r="D29" s="9" t="s">
        <v>0</v>
      </c>
      <c r="E29" s="9" t="s">
        <v>1</v>
      </c>
      <c r="F29" s="19" t="s">
        <v>2</v>
      </c>
      <c r="L29" s="9" t="s">
        <v>0</v>
      </c>
      <c r="M29" s="9" t="s">
        <v>1</v>
      </c>
      <c r="N29" s="9" t="s">
        <v>2</v>
      </c>
    </row>
    <row r="30" spans="3:14" x14ac:dyDescent="0.35">
      <c r="D30">
        <v>108</v>
      </c>
      <c r="E30" s="13">
        <v>9.92</v>
      </c>
      <c r="F30" s="18">
        <v>0</v>
      </c>
      <c r="L30">
        <v>108</v>
      </c>
      <c r="M30">
        <v>9.93</v>
      </c>
      <c r="N30" s="18">
        <v>5.0000000000000001E-3</v>
      </c>
    </row>
    <row r="31" spans="3:14" x14ac:dyDescent="0.35">
      <c r="D31">
        <v>109</v>
      </c>
      <c r="E31" s="13">
        <v>8.92</v>
      </c>
      <c r="F31" s="18">
        <v>0</v>
      </c>
      <c r="L31">
        <v>108.5</v>
      </c>
      <c r="M31">
        <v>9.43</v>
      </c>
      <c r="N31" s="18">
        <v>5.0000000000000001E-3</v>
      </c>
    </row>
    <row r="32" spans="3:14" x14ac:dyDescent="0.35">
      <c r="D32">
        <v>110</v>
      </c>
      <c r="E32" s="13">
        <v>7.92</v>
      </c>
      <c r="F32" s="18">
        <v>0</v>
      </c>
      <c r="L32">
        <v>109.00000000000001</v>
      </c>
      <c r="M32">
        <v>8.93</v>
      </c>
      <c r="N32" s="18">
        <v>0.01</v>
      </c>
    </row>
    <row r="33" spans="4:14" x14ac:dyDescent="0.35">
      <c r="D33">
        <v>111</v>
      </c>
      <c r="E33" s="13">
        <v>6.92</v>
      </c>
      <c r="F33" s="18">
        <v>0</v>
      </c>
      <c r="L33">
        <v>109.5</v>
      </c>
      <c r="M33">
        <v>8.43</v>
      </c>
      <c r="N33" s="18">
        <v>0.01</v>
      </c>
    </row>
    <row r="34" spans="4:14" x14ac:dyDescent="0.35">
      <c r="D34">
        <v>112.00000000000001</v>
      </c>
      <c r="E34">
        <v>5.92</v>
      </c>
      <c r="F34" s="18">
        <v>5.0000000000000001E-3</v>
      </c>
      <c r="L34">
        <v>110.00000000000001</v>
      </c>
      <c r="M34">
        <v>7.93</v>
      </c>
      <c r="N34" s="18">
        <v>0.01</v>
      </c>
    </row>
    <row r="35" spans="4:14" x14ac:dyDescent="0.35">
      <c r="D35">
        <v>112.5</v>
      </c>
      <c r="E35">
        <v>5.43</v>
      </c>
      <c r="F35" s="18">
        <v>5.0000000000000001E-3</v>
      </c>
      <c r="L35">
        <v>110.5</v>
      </c>
      <c r="M35">
        <v>7.4300000000000006</v>
      </c>
      <c r="N35" s="18">
        <v>0.01</v>
      </c>
    </row>
    <row r="36" spans="4:14" x14ac:dyDescent="0.35">
      <c r="D36">
        <v>112.75</v>
      </c>
      <c r="E36">
        <v>5.18</v>
      </c>
      <c r="F36" s="18">
        <v>0.01</v>
      </c>
      <c r="L36">
        <v>111.00000000000001</v>
      </c>
      <c r="M36">
        <v>6.94</v>
      </c>
      <c r="N36" s="18">
        <v>1.4999999999999999E-2</v>
      </c>
    </row>
    <row r="37" spans="4:14" x14ac:dyDescent="0.35">
      <c r="D37">
        <v>112.99999999999999</v>
      </c>
      <c r="E37">
        <v>4.93</v>
      </c>
      <c r="F37" s="18">
        <v>0.01</v>
      </c>
      <c r="L37">
        <v>111.5</v>
      </c>
      <c r="M37">
        <v>6.4399999999999995</v>
      </c>
      <c r="N37" s="18">
        <v>0.02</v>
      </c>
    </row>
    <row r="38" spans="4:14" x14ac:dyDescent="0.35">
      <c r="D38">
        <v>113.25</v>
      </c>
      <c r="E38">
        <v>4.68</v>
      </c>
      <c r="F38" s="18">
        <v>1.4999999999999999E-2</v>
      </c>
      <c r="L38">
        <v>112.00000000000001</v>
      </c>
      <c r="M38">
        <v>5.9499999999999993</v>
      </c>
      <c r="N38" s="18">
        <v>2.5000000000000001E-2</v>
      </c>
    </row>
    <row r="39" spans="4:14" x14ac:dyDescent="0.35">
      <c r="D39">
        <v>113.5</v>
      </c>
      <c r="E39">
        <v>4.4400000000000004</v>
      </c>
      <c r="F39" s="18">
        <v>0.02</v>
      </c>
      <c r="L39">
        <v>112.5</v>
      </c>
      <c r="M39">
        <v>5.46</v>
      </c>
      <c r="N39" s="18">
        <v>3.4999999999999996E-2</v>
      </c>
    </row>
    <row r="40" spans="4:14" x14ac:dyDescent="0.35">
      <c r="D40">
        <v>113.75</v>
      </c>
      <c r="E40">
        <v>4.1900000000000004</v>
      </c>
      <c r="F40" s="18">
        <v>2.5000000000000001E-2</v>
      </c>
      <c r="L40">
        <v>112.99999999999999</v>
      </c>
      <c r="M40">
        <v>4.97</v>
      </c>
      <c r="N40" s="18">
        <v>0.05</v>
      </c>
    </row>
    <row r="41" spans="4:14" x14ac:dyDescent="0.35">
      <c r="D41">
        <v>113.99999999999999</v>
      </c>
      <c r="E41">
        <v>3.95</v>
      </c>
      <c r="F41" s="18">
        <v>0.03</v>
      </c>
      <c r="L41">
        <v>113.5</v>
      </c>
      <c r="M41">
        <v>4.49</v>
      </c>
      <c r="N41" s="18">
        <v>6.9999999999999993E-2</v>
      </c>
    </row>
    <row r="42" spans="4:14" x14ac:dyDescent="0.35">
      <c r="D42">
        <v>114.25</v>
      </c>
      <c r="E42">
        <v>3.71</v>
      </c>
      <c r="F42" s="18">
        <v>0.04</v>
      </c>
      <c r="L42">
        <v>113.99999999999999</v>
      </c>
      <c r="M42">
        <v>4.0199999999999996</v>
      </c>
      <c r="N42" s="18">
        <v>0.1</v>
      </c>
    </row>
    <row r="43" spans="4:14" x14ac:dyDescent="0.35">
      <c r="D43">
        <v>114.5</v>
      </c>
      <c r="E43">
        <v>3.47</v>
      </c>
      <c r="F43" s="18">
        <v>0.05</v>
      </c>
      <c r="L43">
        <v>114.5</v>
      </c>
      <c r="M43">
        <v>3.56</v>
      </c>
      <c r="N43" s="18">
        <v>0.13999999999999999</v>
      </c>
    </row>
    <row r="44" spans="4:14" x14ac:dyDescent="0.35">
      <c r="D44">
        <v>114.75</v>
      </c>
      <c r="E44">
        <v>3.2399999999999998</v>
      </c>
      <c r="F44" s="18">
        <v>6.9999999999999993E-2</v>
      </c>
      <c r="L44">
        <v>114.99999999999999</v>
      </c>
      <c r="M44">
        <v>3.11</v>
      </c>
      <c r="N44" s="18">
        <v>0.19</v>
      </c>
    </row>
    <row r="45" spans="4:14" x14ac:dyDescent="0.35">
      <c r="D45">
        <v>114.99999999999999</v>
      </c>
      <c r="E45">
        <v>3</v>
      </c>
      <c r="F45" s="18">
        <v>0.08</v>
      </c>
      <c r="L45">
        <v>115.5</v>
      </c>
      <c r="M45">
        <v>2.68</v>
      </c>
      <c r="N45" s="18">
        <v>0.26</v>
      </c>
    </row>
    <row r="46" spans="4:14" x14ac:dyDescent="0.35">
      <c r="D46">
        <v>115.25000000000001</v>
      </c>
      <c r="E46">
        <v>2.77</v>
      </c>
      <c r="F46" s="18">
        <v>0.1</v>
      </c>
      <c r="L46">
        <v>115.99999999999999</v>
      </c>
      <c r="M46">
        <v>2.2800000000000002</v>
      </c>
      <c r="N46" s="18">
        <v>0.36</v>
      </c>
    </row>
    <row r="47" spans="4:14" x14ac:dyDescent="0.35">
      <c r="D47">
        <v>115.5</v>
      </c>
      <c r="E47">
        <v>2.5499999999999998</v>
      </c>
      <c r="F47" s="18">
        <v>0.13</v>
      </c>
      <c r="L47">
        <v>116.5</v>
      </c>
      <c r="M47">
        <v>1.91</v>
      </c>
      <c r="N47" s="18">
        <v>0.49</v>
      </c>
    </row>
    <row r="48" spans="4:14" x14ac:dyDescent="0.35">
      <c r="D48">
        <v>115.75</v>
      </c>
      <c r="E48">
        <v>2.33</v>
      </c>
      <c r="F48" s="18">
        <v>0.16</v>
      </c>
      <c r="L48">
        <v>117</v>
      </c>
      <c r="M48">
        <v>1.5699999999999998</v>
      </c>
      <c r="N48" s="18">
        <v>0.65</v>
      </c>
    </row>
    <row r="49" spans="4:14" ht="15.5" x14ac:dyDescent="0.35">
      <c r="D49">
        <v>115.99999999999999</v>
      </c>
      <c r="E49">
        <v>2.12</v>
      </c>
      <c r="F49" s="18">
        <v>0.2</v>
      </c>
      <c r="L49" s="21">
        <v>117.5</v>
      </c>
      <c r="M49">
        <v>1.28</v>
      </c>
      <c r="N49" s="18">
        <v>0.86</v>
      </c>
    </row>
    <row r="50" spans="4:14" ht="15.5" x14ac:dyDescent="0.35">
      <c r="D50">
        <v>116.25000000000001</v>
      </c>
      <c r="E50">
        <v>1.91</v>
      </c>
      <c r="F50" s="18">
        <v>0.24</v>
      </c>
      <c r="L50" s="21">
        <v>118</v>
      </c>
      <c r="M50" s="18">
        <v>1.03</v>
      </c>
      <c r="N50">
        <v>1.1100000000000001</v>
      </c>
    </row>
    <row r="51" spans="4:14" x14ac:dyDescent="0.35">
      <c r="D51">
        <v>116.5</v>
      </c>
      <c r="E51">
        <v>1.71</v>
      </c>
      <c r="F51" s="18">
        <v>0.28999999999999998</v>
      </c>
      <c r="L51">
        <v>118.5</v>
      </c>
      <c r="M51" s="18">
        <v>0.82000000000000006</v>
      </c>
      <c r="N51">
        <v>1.4000000000000001</v>
      </c>
    </row>
    <row r="52" spans="4:14" x14ac:dyDescent="0.35">
      <c r="D52">
        <v>116.75</v>
      </c>
      <c r="E52">
        <v>1.53</v>
      </c>
      <c r="F52" s="18">
        <v>0.36</v>
      </c>
      <c r="L52">
        <v>119</v>
      </c>
      <c r="M52" s="18">
        <v>0.65</v>
      </c>
      <c r="N52">
        <v>1.73</v>
      </c>
    </row>
    <row r="53" spans="4:14" x14ac:dyDescent="0.35">
      <c r="D53">
        <v>117</v>
      </c>
      <c r="E53">
        <v>1.35</v>
      </c>
      <c r="F53" s="18">
        <v>0.44</v>
      </c>
      <c r="L53">
        <v>119.5</v>
      </c>
      <c r="M53" s="18">
        <v>0.51</v>
      </c>
      <c r="N53">
        <v>2.09</v>
      </c>
    </row>
    <row r="54" spans="4:14" x14ac:dyDescent="0.35">
      <c r="D54">
        <v>117.25000000000001</v>
      </c>
      <c r="E54">
        <v>1.2</v>
      </c>
      <c r="F54" s="18">
        <v>0.53</v>
      </c>
      <c r="L54">
        <v>120</v>
      </c>
      <c r="M54" s="18">
        <v>0.4</v>
      </c>
      <c r="N54">
        <v>2.48</v>
      </c>
    </row>
    <row r="55" spans="4:14" x14ac:dyDescent="0.35">
      <c r="D55">
        <v>117.5</v>
      </c>
      <c r="E55">
        <v>1.05</v>
      </c>
      <c r="F55" s="18">
        <v>0.63</v>
      </c>
      <c r="L55">
        <v>120.5</v>
      </c>
      <c r="M55" s="18">
        <v>0.32</v>
      </c>
      <c r="N55">
        <v>2.9000000000000004</v>
      </c>
    </row>
    <row r="56" spans="4:14" ht="15.5" x14ac:dyDescent="0.35">
      <c r="D56" s="21">
        <v>117.75</v>
      </c>
      <c r="E56">
        <v>0.91</v>
      </c>
      <c r="F56" s="18">
        <v>0.75</v>
      </c>
      <c r="L56">
        <v>121</v>
      </c>
      <c r="M56" s="18">
        <v>0.25</v>
      </c>
      <c r="N56">
        <v>3.3300000000000005</v>
      </c>
    </row>
    <row r="57" spans="4:14" ht="15.5" x14ac:dyDescent="0.35">
      <c r="D57" s="21">
        <v>118</v>
      </c>
      <c r="E57" s="18">
        <v>0.79</v>
      </c>
      <c r="F57">
        <v>0.86999999999999988</v>
      </c>
      <c r="L57">
        <v>121.50000000000001</v>
      </c>
      <c r="M57" s="18">
        <v>0.2</v>
      </c>
      <c r="N57">
        <v>3.7800000000000002</v>
      </c>
    </row>
    <row r="58" spans="4:14" x14ac:dyDescent="0.35">
      <c r="D58">
        <v>118.25000000000001</v>
      </c>
      <c r="E58" s="18">
        <v>0.67999999999999994</v>
      </c>
      <c r="F58">
        <v>1.01</v>
      </c>
      <c r="L58">
        <v>122</v>
      </c>
      <c r="M58" s="18">
        <v>0.16</v>
      </c>
      <c r="N58">
        <v>4.24</v>
      </c>
    </row>
    <row r="59" spans="4:14" x14ac:dyDescent="0.35">
      <c r="D59">
        <v>118.5</v>
      </c>
      <c r="E59" s="18">
        <v>0.59</v>
      </c>
      <c r="F59">
        <v>1.1599999999999999</v>
      </c>
      <c r="L59">
        <v>122.50000000000001</v>
      </c>
      <c r="M59" s="18">
        <v>0.13</v>
      </c>
      <c r="N59">
        <v>4.71</v>
      </c>
    </row>
    <row r="60" spans="4:14" x14ac:dyDescent="0.35">
      <c r="D60">
        <v>118.75</v>
      </c>
      <c r="E60" s="18">
        <v>0.5</v>
      </c>
      <c r="F60">
        <v>1.3299999999999998</v>
      </c>
      <c r="L60">
        <v>123</v>
      </c>
      <c r="M60" s="18">
        <v>0.11</v>
      </c>
      <c r="N60">
        <v>5.18</v>
      </c>
    </row>
    <row r="61" spans="4:14" x14ac:dyDescent="0.35">
      <c r="D61">
        <v>119</v>
      </c>
      <c r="E61" s="18">
        <v>0.43</v>
      </c>
      <c r="F61">
        <v>1.51</v>
      </c>
      <c r="L61">
        <v>123.50000000000001</v>
      </c>
      <c r="M61" s="18">
        <v>0.09</v>
      </c>
      <c r="N61">
        <v>5.67</v>
      </c>
    </row>
    <row r="62" spans="4:14" x14ac:dyDescent="0.35">
      <c r="D62">
        <v>119.24999999999999</v>
      </c>
      <c r="E62" s="18">
        <v>0.37</v>
      </c>
      <c r="F62">
        <v>1.7000000000000002</v>
      </c>
      <c r="L62">
        <v>124</v>
      </c>
      <c r="M62" s="18">
        <v>6.9999999999999993E-2</v>
      </c>
      <c r="N62">
        <v>6.15</v>
      </c>
    </row>
    <row r="63" spans="4:14" x14ac:dyDescent="0.35">
      <c r="D63">
        <v>119.5</v>
      </c>
      <c r="E63" s="18">
        <v>0.32</v>
      </c>
      <c r="F63">
        <v>1.9</v>
      </c>
      <c r="L63">
        <v>124.50000000000001</v>
      </c>
      <c r="M63" s="18">
        <v>0.06</v>
      </c>
      <c r="N63">
        <v>6.64</v>
      </c>
    </row>
    <row r="64" spans="4:14" x14ac:dyDescent="0.35">
      <c r="D64">
        <v>119.75</v>
      </c>
      <c r="E64" s="18">
        <v>0.27</v>
      </c>
      <c r="F64">
        <v>2.1</v>
      </c>
      <c r="L64">
        <v>125</v>
      </c>
      <c r="M64" s="18">
        <v>0.05</v>
      </c>
      <c r="N64">
        <v>7.13</v>
      </c>
    </row>
    <row r="65" spans="4:14" x14ac:dyDescent="0.35">
      <c r="D65">
        <v>120</v>
      </c>
      <c r="E65" s="18">
        <v>0.22999999999999998</v>
      </c>
      <c r="F65">
        <v>2.31</v>
      </c>
      <c r="L65">
        <v>125.49999999999999</v>
      </c>
      <c r="M65" s="18">
        <v>0.04</v>
      </c>
      <c r="N65">
        <v>7.62</v>
      </c>
    </row>
    <row r="66" spans="4:14" x14ac:dyDescent="0.35">
      <c r="D66">
        <v>120.24999999999999</v>
      </c>
      <c r="E66" s="18">
        <v>0.2</v>
      </c>
      <c r="F66">
        <v>2.5299999999999998</v>
      </c>
      <c r="L66">
        <v>126</v>
      </c>
      <c r="M66" s="18">
        <v>3.4999999999999996E-2</v>
      </c>
      <c r="N66">
        <v>8.1100000000000012</v>
      </c>
    </row>
    <row r="67" spans="4:14" x14ac:dyDescent="0.35">
      <c r="D67">
        <v>120.5</v>
      </c>
      <c r="E67" s="18">
        <v>0.16999999999999998</v>
      </c>
      <c r="F67">
        <v>2.75</v>
      </c>
      <c r="L67">
        <v>126.49999999999999</v>
      </c>
      <c r="M67" s="18">
        <v>0.03</v>
      </c>
      <c r="N67">
        <v>8.61</v>
      </c>
    </row>
    <row r="68" spans="4:14" x14ac:dyDescent="0.35">
      <c r="D68">
        <v>121</v>
      </c>
      <c r="E68" s="18">
        <v>0.12</v>
      </c>
      <c r="F68">
        <v>3.2</v>
      </c>
      <c r="L68">
        <v>127</v>
      </c>
      <c r="M68" s="18">
        <v>2.5000000000000001E-2</v>
      </c>
      <c r="N68">
        <v>9.1</v>
      </c>
    </row>
    <row r="69" spans="4:14" x14ac:dyDescent="0.35">
      <c r="D69">
        <v>121.50000000000001</v>
      </c>
      <c r="E69" s="18">
        <v>0.09</v>
      </c>
      <c r="F69">
        <v>3.6700000000000004</v>
      </c>
      <c r="L69">
        <v>127.49999999999999</v>
      </c>
      <c r="M69" s="18">
        <v>0.02</v>
      </c>
      <c r="N69">
        <v>9.6</v>
      </c>
    </row>
    <row r="70" spans="4:14" x14ac:dyDescent="0.35">
      <c r="D70">
        <v>122</v>
      </c>
      <c r="E70" s="18">
        <v>6.9999999999999993E-2</v>
      </c>
      <c r="F70">
        <v>4.1500000000000004</v>
      </c>
      <c r="L70">
        <v>128</v>
      </c>
      <c r="M70" s="18">
        <v>0.02</v>
      </c>
      <c r="N70">
        <v>10.100000000000001</v>
      </c>
    </row>
    <row r="71" spans="4:14" x14ac:dyDescent="0.35">
      <c r="D71">
        <v>122.50000000000001</v>
      </c>
      <c r="E71" s="18">
        <v>0.05</v>
      </c>
      <c r="F71">
        <v>4.63</v>
      </c>
      <c r="L71">
        <v>128.5</v>
      </c>
      <c r="M71" s="18">
        <v>1.4999999999999999E-2</v>
      </c>
      <c r="N71">
        <v>10.6</v>
      </c>
    </row>
    <row r="72" spans="4:14" x14ac:dyDescent="0.35">
      <c r="D72">
        <v>123</v>
      </c>
      <c r="E72" s="18">
        <v>0.04</v>
      </c>
      <c r="F72">
        <v>5.12</v>
      </c>
      <c r="L72">
        <v>129</v>
      </c>
      <c r="M72" s="18">
        <v>1.4999999999999999E-2</v>
      </c>
      <c r="N72">
        <v>11.09</v>
      </c>
    </row>
    <row r="73" spans="4:14" x14ac:dyDescent="0.35">
      <c r="D73">
        <v>123.50000000000001</v>
      </c>
      <c r="E73" s="18">
        <v>3.4999999999999996E-2</v>
      </c>
      <c r="F73">
        <v>5.6099999999999994</v>
      </c>
      <c r="L73">
        <v>129.5</v>
      </c>
      <c r="M73" s="18">
        <v>1.4999999999999999E-2</v>
      </c>
      <c r="N73">
        <v>11.59</v>
      </c>
    </row>
    <row r="74" spans="4:14" x14ac:dyDescent="0.35">
      <c r="D74">
        <v>124</v>
      </c>
      <c r="E74" s="18">
        <v>2.5000000000000001E-2</v>
      </c>
      <c r="F74">
        <v>6.11</v>
      </c>
      <c r="L74">
        <v>130</v>
      </c>
      <c r="M74" s="18">
        <v>0.01</v>
      </c>
      <c r="N74">
        <v>12.09</v>
      </c>
    </row>
    <row r="75" spans="4:14" x14ac:dyDescent="0.35">
      <c r="D75">
        <v>124.50000000000001</v>
      </c>
      <c r="E75" s="18">
        <v>0.02</v>
      </c>
      <c r="F75">
        <v>6.6000000000000005</v>
      </c>
      <c r="L75">
        <v>131</v>
      </c>
      <c r="M75" s="18">
        <v>0.01</v>
      </c>
      <c r="N75">
        <v>13.089999999999998</v>
      </c>
    </row>
    <row r="76" spans="4:14" x14ac:dyDescent="0.35">
      <c r="D76">
        <v>125</v>
      </c>
      <c r="E76" s="18">
        <v>0.02</v>
      </c>
      <c r="F76">
        <v>7.1</v>
      </c>
      <c r="L76">
        <v>132</v>
      </c>
      <c r="M76" s="18">
        <v>0.01</v>
      </c>
      <c r="N76">
        <v>14.09</v>
      </c>
    </row>
    <row r="77" spans="4:14" x14ac:dyDescent="0.35">
      <c r="D77">
        <v>125.49999999999999</v>
      </c>
      <c r="E77" s="18">
        <v>1.4999999999999999E-2</v>
      </c>
      <c r="F77">
        <v>7.59</v>
      </c>
      <c r="L77">
        <v>133</v>
      </c>
      <c r="M77" s="18">
        <v>5.0000000000000001E-3</v>
      </c>
      <c r="N77">
        <v>15.09</v>
      </c>
    </row>
    <row r="78" spans="4:14" x14ac:dyDescent="0.35">
      <c r="L78">
        <v>134</v>
      </c>
      <c r="M78" s="18">
        <v>5.0000000000000001E-3</v>
      </c>
      <c r="N78">
        <v>16.09</v>
      </c>
    </row>
    <row r="79" spans="4:14" x14ac:dyDescent="0.35">
      <c r="L79">
        <v>135</v>
      </c>
      <c r="M79" s="18">
        <v>5.0000000000000001E-3</v>
      </c>
      <c r="N79">
        <v>17.080000000000002</v>
      </c>
    </row>
    <row r="80" spans="4:14" x14ac:dyDescent="0.35">
      <c r="L80">
        <v>136</v>
      </c>
      <c r="M80" s="18">
        <v>5.0000000000000001E-3</v>
      </c>
      <c r="N80">
        <v>18.079999999999998</v>
      </c>
    </row>
    <row r="81" spans="12:14" x14ac:dyDescent="0.35">
      <c r="L81">
        <v>137</v>
      </c>
      <c r="M81" s="18">
        <v>5.0000000000000001E-3</v>
      </c>
      <c r="N81">
        <v>19.079999999999998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3EC4-5D73-48EA-80FD-1D8796A41720}">
  <dimension ref="C25:Q81"/>
  <sheetViews>
    <sheetView workbookViewId="0"/>
  </sheetViews>
  <sheetFormatPr defaultRowHeight="14.5" x14ac:dyDescent="0.35"/>
  <cols>
    <col min="3" max="3" width="13.453125" bestFit="1" customWidth="1"/>
    <col min="11" max="11" width="13.453125" bestFit="1" customWidth="1"/>
  </cols>
  <sheetData>
    <row r="25" spans="3:17" x14ac:dyDescent="0.35">
      <c r="C25" s="9" t="s">
        <v>5</v>
      </c>
      <c r="D25" s="20" t="s">
        <v>4</v>
      </c>
      <c r="K25" s="9" t="s">
        <v>5</v>
      </c>
      <c r="L25" s="20" t="s">
        <v>4</v>
      </c>
    </row>
    <row r="26" spans="3:17" x14ac:dyDescent="0.35">
      <c r="C26" s="13">
        <v>117.92</v>
      </c>
      <c r="D26" s="13">
        <v>17</v>
      </c>
      <c r="K26" s="13">
        <v>117.92</v>
      </c>
      <c r="L26" s="13">
        <v>31</v>
      </c>
    </row>
    <row r="29" spans="3:17" ht="15" thickBot="1" x14ac:dyDescent="0.4">
      <c r="D29" s="9" t="s">
        <v>0</v>
      </c>
      <c r="E29" s="9" t="s">
        <v>1</v>
      </c>
      <c r="F29" s="19" t="s">
        <v>2</v>
      </c>
      <c r="G29" s="9" t="s">
        <v>6</v>
      </c>
      <c r="H29" s="9" t="s">
        <v>7</v>
      </c>
      <c r="I29" s="9" t="s">
        <v>8</v>
      </c>
      <c r="L29" s="9" t="s">
        <v>0</v>
      </c>
      <c r="M29" s="9" t="s">
        <v>1</v>
      </c>
      <c r="N29" s="9" t="s">
        <v>2</v>
      </c>
      <c r="O29" s="19" t="s">
        <v>6</v>
      </c>
      <c r="P29" s="9" t="s">
        <v>7</v>
      </c>
      <c r="Q29" s="9" t="s">
        <v>8</v>
      </c>
    </row>
    <row r="30" spans="3:17" ht="15" thickBot="1" x14ac:dyDescent="0.4">
      <c r="D30">
        <v>108</v>
      </c>
      <c r="E30" s="13">
        <v>9.92</v>
      </c>
      <c r="F30" s="11">
        <v>0</v>
      </c>
      <c r="G30" s="18">
        <v>0</v>
      </c>
      <c r="L30">
        <v>108</v>
      </c>
      <c r="M30">
        <v>9.93</v>
      </c>
      <c r="N30" s="11">
        <v>5.0000000000000001E-3</v>
      </c>
      <c r="O30" s="18">
        <v>1</v>
      </c>
      <c r="P30" s="18">
        <f>O30*N30</f>
        <v>5.0000000000000001E-3</v>
      </c>
      <c r="Q30" s="22">
        <f>L31-L30</f>
        <v>0.5</v>
      </c>
    </row>
    <row r="31" spans="3:17" x14ac:dyDescent="0.35">
      <c r="D31">
        <v>109</v>
      </c>
      <c r="E31" s="13">
        <v>8.92</v>
      </c>
      <c r="F31" s="11">
        <v>0</v>
      </c>
      <c r="G31" s="18">
        <v>0</v>
      </c>
      <c r="L31">
        <v>108.5</v>
      </c>
      <c r="M31">
        <v>9.43</v>
      </c>
      <c r="N31" s="11">
        <v>5.0000000000000001E-3</v>
      </c>
      <c r="O31" s="18">
        <v>1</v>
      </c>
      <c r="P31" s="18">
        <f t="shared" ref="P31:P49" si="0">O31*N31</f>
        <v>5.0000000000000001E-3</v>
      </c>
      <c r="Q31" s="18">
        <f t="shared" ref="Q31:Q34" si="1">(L32-L30)/2</f>
        <v>0.50000000000000711</v>
      </c>
    </row>
    <row r="32" spans="3:17" x14ac:dyDescent="0.35">
      <c r="D32">
        <v>110</v>
      </c>
      <c r="E32" s="13">
        <v>7.92</v>
      </c>
      <c r="F32" s="11">
        <v>0</v>
      </c>
      <c r="G32" s="18">
        <v>0</v>
      </c>
      <c r="L32">
        <v>109.00000000000001</v>
      </c>
      <c r="M32">
        <v>8.93</v>
      </c>
      <c r="N32" s="11">
        <v>0.01</v>
      </c>
      <c r="O32" s="18">
        <v>1</v>
      </c>
      <c r="P32" s="18">
        <f t="shared" si="0"/>
        <v>0.01</v>
      </c>
      <c r="Q32" s="18">
        <f t="shared" si="1"/>
        <v>0.5</v>
      </c>
    </row>
    <row r="33" spans="4:17" ht="15" thickBot="1" x14ac:dyDescent="0.4">
      <c r="D33">
        <v>111</v>
      </c>
      <c r="E33" s="13">
        <v>6.92</v>
      </c>
      <c r="F33" s="11">
        <v>0</v>
      </c>
      <c r="G33" s="18">
        <v>0</v>
      </c>
      <c r="L33">
        <v>109.5</v>
      </c>
      <c r="M33">
        <v>8.43</v>
      </c>
      <c r="N33" s="11">
        <v>0.01</v>
      </c>
      <c r="O33" s="18">
        <v>1</v>
      </c>
      <c r="P33" s="18">
        <f t="shared" si="0"/>
        <v>0.01</v>
      </c>
      <c r="Q33" s="18">
        <f t="shared" si="1"/>
        <v>0.5</v>
      </c>
    </row>
    <row r="34" spans="4:17" ht="15" thickBot="1" x14ac:dyDescent="0.4">
      <c r="D34">
        <v>112.00000000000001</v>
      </c>
      <c r="E34">
        <v>5.92</v>
      </c>
      <c r="F34" s="11">
        <v>5.0000000000000001E-3</v>
      </c>
      <c r="G34" s="18">
        <v>1</v>
      </c>
      <c r="H34" s="18">
        <f t="shared" ref="H34:H56" si="2">G34*F34</f>
        <v>5.0000000000000001E-3</v>
      </c>
      <c r="I34" s="22">
        <f>D35-D34</f>
        <v>0.49999999999998579</v>
      </c>
      <c r="L34">
        <v>110.00000000000001</v>
      </c>
      <c r="M34">
        <v>7.93</v>
      </c>
      <c r="N34" s="11">
        <v>0.01</v>
      </c>
      <c r="O34" s="18">
        <v>1</v>
      </c>
      <c r="P34" s="18">
        <f t="shared" si="0"/>
        <v>0.01</v>
      </c>
      <c r="Q34" s="18">
        <f t="shared" si="1"/>
        <v>0.5</v>
      </c>
    </row>
    <row r="35" spans="4:17" x14ac:dyDescent="0.35">
      <c r="D35">
        <v>112.5</v>
      </c>
      <c r="E35">
        <v>5.43</v>
      </c>
      <c r="F35" s="11">
        <v>5.0000000000000001E-3</v>
      </c>
      <c r="G35" s="18">
        <v>1</v>
      </c>
      <c r="H35" s="18">
        <f t="shared" si="2"/>
        <v>5.0000000000000001E-3</v>
      </c>
      <c r="I35" s="18">
        <f>(D36-D34)/2</f>
        <v>0.37499999999999289</v>
      </c>
      <c r="L35">
        <v>110.5</v>
      </c>
      <c r="M35">
        <v>7.4300000000000006</v>
      </c>
      <c r="N35" s="11">
        <v>0.01</v>
      </c>
      <c r="O35" s="18">
        <v>1</v>
      </c>
      <c r="P35" s="18">
        <f t="shared" si="0"/>
        <v>0.01</v>
      </c>
      <c r="Q35" s="18">
        <f>(L36-L34)/2</f>
        <v>0.5</v>
      </c>
    </row>
    <row r="36" spans="4:17" x14ac:dyDescent="0.35">
      <c r="D36">
        <v>112.75</v>
      </c>
      <c r="E36">
        <v>5.18</v>
      </c>
      <c r="F36" s="11">
        <v>0.01</v>
      </c>
      <c r="G36" s="18">
        <v>1</v>
      </c>
      <c r="H36" s="18">
        <f t="shared" si="2"/>
        <v>0.01</v>
      </c>
      <c r="I36" s="18">
        <f t="shared" ref="I36:I76" si="3">(D37-D35)/2</f>
        <v>0.24999999999999289</v>
      </c>
      <c r="L36">
        <v>111.00000000000001</v>
      </c>
      <c r="M36">
        <v>6.94</v>
      </c>
      <c r="N36" s="11">
        <v>1.4999999999999999E-2</v>
      </c>
      <c r="O36" s="18">
        <v>1</v>
      </c>
      <c r="P36" s="18">
        <f t="shared" si="0"/>
        <v>1.4999999999999999E-2</v>
      </c>
      <c r="Q36" s="18">
        <f t="shared" ref="Q36:Q78" si="4">(L37-L35)/2</f>
        <v>0.5</v>
      </c>
    </row>
    <row r="37" spans="4:17" x14ac:dyDescent="0.35">
      <c r="D37">
        <v>112.99999999999999</v>
      </c>
      <c r="E37">
        <v>4.93</v>
      </c>
      <c r="F37" s="11">
        <v>0.01</v>
      </c>
      <c r="G37" s="18">
        <v>1</v>
      </c>
      <c r="H37" s="18">
        <f t="shared" si="2"/>
        <v>0.01</v>
      </c>
      <c r="I37" s="18">
        <f t="shared" si="3"/>
        <v>0.25</v>
      </c>
      <c r="L37">
        <v>111.5</v>
      </c>
      <c r="M37">
        <v>6.4399999999999995</v>
      </c>
      <c r="N37" s="11">
        <v>0.02</v>
      </c>
      <c r="O37" s="18">
        <v>1</v>
      </c>
      <c r="P37" s="18">
        <f t="shared" si="0"/>
        <v>0.02</v>
      </c>
      <c r="Q37" s="18">
        <f t="shared" si="4"/>
        <v>0.5</v>
      </c>
    </row>
    <row r="38" spans="4:17" x14ac:dyDescent="0.35">
      <c r="D38">
        <v>113.25</v>
      </c>
      <c r="E38">
        <v>4.68</v>
      </c>
      <c r="F38" s="11">
        <v>1.4999999999999999E-2</v>
      </c>
      <c r="G38" s="18">
        <v>1</v>
      </c>
      <c r="H38" s="18">
        <f t="shared" si="2"/>
        <v>1.4999999999999999E-2</v>
      </c>
      <c r="I38" s="18">
        <f t="shared" si="3"/>
        <v>0.25000000000000711</v>
      </c>
      <c r="L38">
        <v>112.00000000000001</v>
      </c>
      <c r="M38">
        <v>5.9499999999999993</v>
      </c>
      <c r="N38" s="11">
        <v>2.5000000000000001E-2</v>
      </c>
      <c r="O38" s="18">
        <v>1</v>
      </c>
      <c r="P38" s="18">
        <f t="shared" si="0"/>
        <v>2.5000000000000001E-2</v>
      </c>
      <c r="Q38" s="18">
        <f t="shared" si="4"/>
        <v>0.5</v>
      </c>
    </row>
    <row r="39" spans="4:17" x14ac:dyDescent="0.35">
      <c r="D39">
        <v>113.5</v>
      </c>
      <c r="E39">
        <v>4.4400000000000004</v>
      </c>
      <c r="F39" s="11">
        <v>0.02</v>
      </c>
      <c r="G39" s="18">
        <v>1</v>
      </c>
      <c r="H39" s="18">
        <f t="shared" si="2"/>
        <v>0.02</v>
      </c>
      <c r="I39" s="18">
        <f t="shared" si="3"/>
        <v>0.25</v>
      </c>
      <c r="L39">
        <v>112.5</v>
      </c>
      <c r="M39">
        <v>5.46</v>
      </c>
      <c r="N39" s="11">
        <v>3.4999999999999996E-2</v>
      </c>
      <c r="O39" s="18">
        <v>1</v>
      </c>
      <c r="P39" s="18">
        <f t="shared" si="0"/>
        <v>3.4999999999999996E-2</v>
      </c>
      <c r="Q39" s="18">
        <f t="shared" si="4"/>
        <v>0.49999999999998579</v>
      </c>
    </row>
    <row r="40" spans="4:17" x14ac:dyDescent="0.35">
      <c r="D40">
        <v>113.75</v>
      </c>
      <c r="E40">
        <v>4.1900000000000004</v>
      </c>
      <c r="F40" s="11">
        <v>2.5000000000000001E-2</v>
      </c>
      <c r="G40" s="18">
        <v>1</v>
      </c>
      <c r="H40" s="18">
        <f t="shared" si="2"/>
        <v>2.5000000000000001E-2</v>
      </c>
      <c r="I40" s="18">
        <f t="shared" si="3"/>
        <v>0.24999999999999289</v>
      </c>
      <c r="L40">
        <v>112.99999999999999</v>
      </c>
      <c r="M40">
        <v>4.97</v>
      </c>
      <c r="N40" s="11">
        <v>0.05</v>
      </c>
      <c r="O40" s="18">
        <v>1</v>
      </c>
      <c r="P40" s="18">
        <f t="shared" si="0"/>
        <v>0.05</v>
      </c>
      <c r="Q40" s="18">
        <f t="shared" si="4"/>
        <v>0.5</v>
      </c>
    </row>
    <row r="41" spans="4:17" x14ac:dyDescent="0.35">
      <c r="D41">
        <v>113.99999999999999</v>
      </c>
      <c r="E41">
        <v>3.95</v>
      </c>
      <c r="F41" s="11">
        <v>0.03</v>
      </c>
      <c r="G41" s="18">
        <v>1</v>
      </c>
      <c r="H41" s="18">
        <f t="shared" si="2"/>
        <v>0.03</v>
      </c>
      <c r="I41" s="18">
        <f t="shared" si="3"/>
        <v>0.25</v>
      </c>
      <c r="L41">
        <v>113.5</v>
      </c>
      <c r="M41">
        <v>4.49</v>
      </c>
      <c r="N41" s="11">
        <v>6.9999999999999993E-2</v>
      </c>
      <c r="O41" s="18">
        <v>1</v>
      </c>
      <c r="P41" s="18">
        <f t="shared" si="0"/>
        <v>6.9999999999999993E-2</v>
      </c>
      <c r="Q41" s="18">
        <f t="shared" si="4"/>
        <v>0.5</v>
      </c>
    </row>
    <row r="42" spans="4:17" x14ac:dyDescent="0.35">
      <c r="D42">
        <v>114.25</v>
      </c>
      <c r="E42">
        <v>3.71</v>
      </c>
      <c r="F42" s="11">
        <v>0.04</v>
      </c>
      <c r="G42" s="18">
        <v>1</v>
      </c>
      <c r="H42" s="18">
        <f t="shared" si="2"/>
        <v>0.04</v>
      </c>
      <c r="I42" s="18">
        <f t="shared" si="3"/>
        <v>0.25000000000000711</v>
      </c>
      <c r="L42">
        <v>113.99999999999999</v>
      </c>
      <c r="M42">
        <v>4.0199999999999996</v>
      </c>
      <c r="N42" s="11">
        <v>0.1</v>
      </c>
      <c r="O42" s="18">
        <v>1</v>
      </c>
      <c r="P42" s="18">
        <f t="shared" si="0"/>
        <v>0.1</v>
      </c>
      <c r="Q42" s="18">
        <f t="shared" si="4"/>
        <v>0.5</v>
      </c>
    </row>
    <row r="43" spans="4:17" x14ac:dyDescent="0.35">
      <c r="D43">
        <v>114.5</v>
      </c>
      <c r="E43">
        <v>3.47</v>
      </c>
      <c r="F43" s="11">
        <v>0.05</v>
      </c>
      <c r="G43" s="18">
        <v>1</v>
      </c>
      <c r="H43" s="18">
        <f t="shared" si="2"/>
        <v>0.05</v>
      </c>
      <c r="I43" s="18">
        <f t="shared" si="3"/>
        <v>0.25</v>
      </c>
      <c r="L43">
        <v>114.5</v>
      </c>
      <c r="M43">
        <v>3.56</v>
      </c>
      <c r="N43" s="11">
        <v>0.13999999999999999</v>
      </c>
      <c r="O43" s="18">
        <v>1</v>
      </c>
      <c r="P43" s="18">
        <f t="shared" si="0"/>
        <v>0.13999999999999999</v>
      </c>
      <c r="Q43" s="18">
        <f t="shared" si="4"/>
        <v>0.5</v>
      </c>
    </row>
    <row r="44" spans="4:17" x14ac:dyDescent="0.35">
      <c r="D44">
        <v>114.75</v>
      </c>
      <c r="E44">
        <v>3.2399999999999998</v>
      </c>
      <c r="F44" s="11">
        <v>6.9999999999999993E-2</v>
      </c>
      <c r="G44" s="18">
        <v>1</v>
      </c>
      <c r="H44" s="18">
        <f t="shared" si="2"/>
        <v>6.9999999999999993E-2</v>
      </c>
      <c r="I44" s="18">
        <f t="shared" si="3"/>
        <v>0.24999999999999289</v>
      </c>
      <c r="L44">
        <v>114.99999999999999</v>
      </c>
      <c r="M44">
        <v>3.11</v>
      </c>
      <c r="N44" s="11">
        <v>0.19</v>
      </c>
      <c r="O44" s="18">
        <v>1</v>
      </c>
      <c r="P44" s="18">
        <f t="shared" si="0"/>
        <v>0.19</v>
      </c>
      <c r="Q44" s="18">
        <f t="shared" si="4"/>
        <v>0.5</v>
      </c>
    </row>
    <row r="45" spans="4:17" x14ac:dyDescent="0.35">
      <c r="D45">
        <v>114.99999999999999</v>
      </c>
      <c r="E45">
        <v>3</v>
      </c>
      <c r="F45" s="11">
        <v>0.08</v>
      </c>
      <c r="G45" s="18">
        <v>1</v>
      </c>
      <c r="H45" s="18">
        <f t="shared" si="2"/>
        <v>0.08</v>
      </c>
      <c r="I45" s="18">
        <f t="shared" si="3"/>
        <v>0.25000000000000711</v>
      </c>
      <c r="L45">
        <v>115.5</v>
      </c>
      <c r="M45">
        <v>2.68</v>
      </c>
      <c r="N45" s="11">
        <v>0.26</v>
      </c>
      <c r="O45" s="18">
        <v>1</v>
      </c>
      <c r="P45" s="18">
        <f t="shared" si="0"/>
        <v>0.26</v>
      </c>
      <c r="Q45" s="18">
        <f t="shared" si="4"/>
        <v>0.5</v>
      </c>
    </row>
    <row r="46" spans="4:17" x14ac:dyDescent="0.35">
      <c r="D46">
        <v>115.25000000000001</v>
      </c>
      <c r="E46">
        <v>2.77</v>
      </c>
      <c r="F46" s="11">
        <v>0.1</v>
      </c>
      <c r="G46" s="18">
        <v>1</v>
      </c>
      <c r="H46" s="18">
        <f t="shared" si="2"/>
        <v>0.1</v>
      </c>
      <c r="I46" s="18">
        <f t="shared" si="3"/>
        <v>0.25000000000000711</v>
      </c>
      <c r="L46">
        <v>115.99999999999999</v>
      </c>
      <c r="M46">
        <v>2.2800000000000002</v>
      </c>
      <c r="N46" s="11">
        <v>0.36</v>
      </c>
      <c r="O46" s="18">
        <v>1</v>
      </c>
      <c r="P46" s="18">
        <f t="shared" si="0"/>
        <v>0.36</v>
      </c>
      <c r="Q46" s="18">
        <f t="shared" si="4"/>
        <v>0.5</v>
      </c>
    </row>
    <row r="47" spans="4:17" x14ac:dyDescent="0.35">
      <c r="D47">
        <v>115.5</v>
      </c>
      <c r="E47">
        <v>2.5499999999999998</v>
      </c>
      <c r="F47" s="11">
        <v>0.13</v>
      </c>
      <c r="G47" s="18">
        <v>1</v>
      </c>
      <c r="H47" s="18">
        <f t="shared" si="2"/>
        <v>0.13</v>
      </c>
      <c r="I47" s="18">
        <f t="shared" si="3"/>
        <v>0.24999999999999289</v>
      </c>
      <c r="L47">
        <v>116.5</v>
      </c>
      <c r="M47">
        <v>1.91</v>
      </c>
      <c r="N47" s="11">
        <v>0.49</v>
      </c>
      <c r="O47" s="18">
        <v>1</v>
      </c>
      <c r="P47" s="18">
        <f t="shared" si="0"/>
        <v>0.49</v>
      </c>
      <c r="Q47" s="18">
        <f t="shared" si="4"/>
        <v>0.50000000000000711</v>
      </c>
    </row>
    <row r="48" spans="4:17" x14ac:dyDescent="0.35">
      <c r="D48">
        <v>115.75</v>
      </c>
      <c r="E48">
        <v>2.33</v>
      </c>
      <c r="F48" s="11">
        <v>0.16</v>
      </c>
      <c r="G48" s="18">
        <v>1</v>
      </c>
      <c r="H48" s="18">
        <f t="shared" si="2"/>
        <v>0.16</v>
      </c>
      <c r="I48" s="18">
        <f t="shared" si="3"/>
        <v>0.24999999999999289</v>
      </c>
      <c r="L48">
        <v>117</v>
      </c>
      <c r="M48">
        <v>1.5699999999999998</v>
      </c>
      <c r="N48" s="11">
        <v>0.65</v>
      </c>
      <c r="O48" s="18">
        <v>1</v>
      </c>
      <c r="P48" s="18">
        <f t="shared" si="0"/>
        <v>0.65</v>
      </c>
      <c r="Q48" s="18">
        <f t="shared" si="4"/>
        <v>0.5</v>
      </c>
    </row>
    <row r="49" spans="4:17" ht="15.5" x14ac:dyDescent="0.35">
      <c r="D49">
        <v>115.99999999999999</v>
      </c>
      <c r="E49">
        <v>2.12</v>
      </c>
      <c r="F49" s="11">
        <v>0.2</v>
      </c>
      <c r="G49" s="18">
        <v>1</v>
      </c>
      <c r="H49" s="18">
        <f t="shared" si="2"/>
        <v>0.2</v>
      </c>
      <c r="I49" s="18">
        <f t="shared" si="3"/>
        <v>0.25000000000000711</v>
      </c>
      <c r="L49" s="21">
        <v>117.5</v>
      </c>
      <c r="M49">
        <v>1.28</v>
      </c>
      <c r="N49" s="11">
        <v>0.86</v>
      </c>
      <c r="O49" s="18">
        <v>1</v>
      </c>
      <c r="P49" s="18">
        <f t="shared" si="0"/>
        <v>0.86</v>
      </c>
      <c r="Q49" s="18">
        <f t="shared" si="4"/>
        <v>0.5</v>
      </c>
    </row>
    <row r="50" spans="4:17" ht="15.5" x14ac:dyDescent="0.35">
      <c r="D50">
        <v>116.25000000000001</v>
      </c>
      <c r="E50">
        <v>1.91</v>
      </c>
      <c r="F50" s="11">
        <v>0.24</v>
      </c>
      <c r="G50" s="18">
        <v>1</v>
      </c>
      <c r="H50" s="18">
        <f t="shared" si="2"/>
        <v>0.24</v>
      </c>
      <c r="I50" s="18">
        <f t="shared" si="3"/>
        <v>0.25000000000000711</v>
      </c>
      <c r="L50" s="21">
        <v>118</v>
      </c>
      <c r="M50" s="12">
        <v>1.03</v>
      </c>
      <c r="N50">
        <v>1.1100000000000001</v>
      </c>
      <c r="O50" s="18">
        <v>1</v>
      </c>
      <c r="P50" s="18">
        <f>O50*M50</f>
        <v>1.03</v>
      </c>
      <c r="Q50" s="18">
        <f t="shared" si="4"/>
        <v>0.5</v>
      </c>
    </row>
    <row r="51" spans="4:17" x14ac:dyDescent="0.35">
      <c r="D51">
        <v>116.5</v>
      </c>
      <c r="E51">
        <v>1.71</v>
      </c>
      <c r="F51" s="11">
        <v>0.28999999999999998</v>
      </c>
      <c r="G51" s="18">
        <v>1</v>
      </c>
      <c r="H51" s="18">
        <f t="shared" si="2"/>
        <v>0.28999999999999998</v>
      </c>
      <c r="I51" s="18">
        <f t="shared" si="3"/>
        <v>0.24999999999999289</v>
      </c>
      <c r="L51">
        <v>118.5</v>
      </c>
      <c r="M51" s="12">
        <v>0.82000000000000006</v>
      </c>
      <c r="N51">
        <v>1.4000000000000001</v>
      </c>
      <c r="O51" s="18">
        <v>1</v>
      </c>
      <c r="P51" s="18">
        <f t="shared" ref="P51:P79" si="5">O51*M51</f>
        <v>0.82000000000000006</v>
      </c>
      <c r="Q51" s="18">
        <f t="shared" si="4"/>
        <v>0.5</v>
      </c>
    </row>
    <row r="52" spans="4:17" x14ac:dyDescent="0.35">
      <c r="D52">
        <v>116.75</v>
      </c>
      <c r="E52">
        <v>1.53</v>
      </c>
      <c r="F52" s="11">
        <v>0.36</v>
      </c>
      <c r="G52" s="18">
        <v>1</v>
      </c>
      <c r="H52" s="18">
        <f t="shared" si="2"/>
        <v>0.36</v>
      </c>
      <c r="I52" s="18">
        <f t="shared" si="3"/>
        <v>0.25</v>
      </c>
      <c r="L52">
        <v>119</v>
      </c>
      <c r="M52" s="12">
        <v>0.65</v>
      </c>
      <c r="N52">
        <v>1.73</v>
      </c>
      <c r="O52" s="18">
        <v>1</v>
      </c>
      <c r="P52" s="18">
        <f t="shared" si="5"/>
        <v>0.65</v>
      </c>
      <c r="Q52" s="18">
        <f t="shared" si="4"/>
        <v>0.5</v>
      </c>
    </row>
    <row r="53" spans="4:17" x14ac:dyDescent="0.35">
      <c r="D53">
        <v>117</v>
      </c>
      <c r="E53">
        <v>1.35</v>
      </c>
      <c r="F53" s="11">
        <v>0.44</v>
      </c>
      <c r="G53" s="18">
        <v>1</v>
      </c>
      <c r="H53" s="18">
        <f t="shared" si="2"/>
        <v>0.44</v>
      </c>
      <c r="I53" s="18">
        <f t="shared" si="3"/>
        <v>0.25000000000000711</v>
      </c>
      <c r="L53">
        <v>119.5</v>
      </c>
      <c r="M53" s="12">
        <v>0.51</v>
      </c>
      <c r="N53">
        <v>2.09</v>
      </c>
      <c r="O53" s="18">
        <v>1</v>
      </c>
      <c r="P53" s="18">
        <f t="shared" si="5"/>
        <v>0.51</v>
      </c>
      <c r="Q53" s="18">
        <f t="shared" si="4"/>
        <v>0.5</v>
      </c>
    </row>
    <row r="54" spans="4:17" x14ac:dyDescent="0.35">
      <c r="D54">
        <v>117.25000000000001</v>
      </c>
      <c r="E54">
        <v>1.2</v>
      </c>
      <c r="F54" s="11">
        <v>0.53</v>
      </c>
      <c r="G54" s="18">
        <v>1</v>
      </c>
      <c r="H54" s="18">
        <f t="shared" si="2"/>
        <v>0.53</v>
      </c>
      <c r="I54" s="18">
        <f t="shared" si="3"/>
        <v>0.25</v>
      </c>
      <c r="L54">
        <v>120</v>
      </c>
      <c r="M54" s="12">
        <v>0.4</v>
      </c>
      <c r="N54">
        <v>2.48</v>
      </c>
      <c r="O54" s="18">
        <v>1</v>
      </c>
      <c r="P54" s="18">
        <f t="shared" si="5"/>
        <v>0.4</v>
      </c>
      <c r="Q54" s="18">
        <f t="shared" si="4"/>
        <v>0.5</v>
      </c>
    </row>
    <row r="55" spans="4:17" x14ac:dyDescent="0.35">
      <c r="D55">
        <v>117.5</v>
      </c>
      <c r="E55">
        <v>1.05</v>
      </c>
      <c r="F55" s="11">
        <v>0.63</v>
      </c>
      <c r="G55" s="18">
        <v>1</v>
      </c>
      <c r="H55" s="18">
        <f t="shared" si="2"/>
        <v>0.63</v>
      </c>
      <c r="I55" s="18">
        <f t="shared" si="3"/>
        <v>0.24999999999999289</v>
      </c>
      <c r="L55">
        <v>120.5</v>
      </c>
      <c r="M55" s="12">
        <v>0.32</v>
      </c>
      <c r="N55">
        <v>2.9000000000000004</v>
      </c>
      <c r="O55" s="18">
        <v>1</v>
      </c>
      <c r="P55" s="18">
        <f t="shared" si="5"/>
        <v>0.32</v>
      </c>
      <c r="Q55" s="18">
        <f t="shared" si="4"/>
        <v>0.5</v>
      </c>
    </row>
    <row r="56" spans="4:17" ht="15.5" x14ac:dyDescent="0.35">
      <c r="D56" s="21">
        <v>117.75</v>
      </c>
      <c r="E56">
        <v>0.91</v>
      </c>
      <c r="F56" s="11">
        <v>0.75</v>
      </c>
      <c r="G56" s="18">
        <v>1</v>
      </c>
      <c r="H56" s="18">
        <f t="shared" si="2"/>
        <v>0.75</v>
      </c>
      <c r="I56" s="18">
        <f t="shared" si="3"/>
        <v>0.25</v>
      </c>
      <c r="L56">
        <v>121</v>
      </c>
      <c r="M56" s="12">
        <v>0.25</v>
      </c>
      <c r="N56">
        <v>3.3300000000000005</v>
      </c>
      <c r="O56" s="18">
        <v>1</v>
      </c>
      <c r="P56" s="18">
        <f t="shared" si="5"/>
        <v>0.25</v>
      </c>
      <c r="Q56" s="18">
        <f t="shared" si="4"/>
        <v>0.50000000000000711</v>
      </c>
    </row>
    <row r="57" spans="4:17" ht="15.5" x14ac:dyDescent="0.35">
      <c r="D57" s="21">
        <v>118</v>
      </c>
      <c r="E57" s="12">
        <v>0.79</v>
      </c>
      <c r="F57">
        <v>0.86999999999999988</v>
      </c>
      <c r="G57" s="18">
        <v>1</v>
      </c>
      <c r="H57" s="18">
        <f t="shared" ref="H57:H77" si="6">G57*E57</f>
        <v>0.79</v>
      </c>
      <c r="I57" s="18">
        <f t="shared" si="3"/>
        <v>0.25000000000000711</v>
      </c>
      <c r="L57">
        <v>121.50000000000001</v>
      </c>
      <c r="M57" s="12">
        <v>0.2</v>
      </c>
      <c r="N57">
        <v>3.7800000000000002</v>
      </c>
      <c r="O57" s="18">
        <v>1</v>
      </c>
      <c r="P57" s="18">
        <f t="shared" si="5"/>
        <v>0.2</v>
      </c>
      <c r="Q57" s="18">
        <f t="shared" si="4"/>
        <v>0.5</v>
      </c>
    </row>
    <row r="58" spans="4:17" x14ac:dyDescent="0.35">
      <c r="D58">
        <v>118.25000000000001</v>
      </c>
      <c r="E58" s="12">
        <v>0.67999999999999994</v>
      </c>
      <c r="F58">
        <v>1.01</v>
      </c>
      <c r="G58" s="18">
        <v>1</v>
      </c>
      <c r="H58" s="18">
        <f t="shared" si="6"/>
        <v>0.67999999999999994</v>
      </c>
      <c r="I58" s="18">
        <f t="shared" si="3"/>
        <v>0.25</v>
      </c>
      <c r="L58">
        <v>122</v>
      </c>
      <c r="M58" s="12">
        <v>0.16</v>
      </c>
      <c r="N58">
        <v>4.24</v>
      </c>
      <c r="O58" s="18">
        <v>1</v>
      </c>
      <c r="P58" s="18">
        <f t="shared" si="5"/>
        <v>0.16</v>
      </c>
      <c r="Q58" s="18">
        <f t="shared" si="4"/>
        <v>0.5</v>
      </c>
    </row>
    <row r="59" spans="4:17" x14ac:dyDescent="0.35">
      <c r="D59">
        <v>118.5</v>
      </c>
      <c r="E59" s="12">
        <v>0.59</v>
      </c>
      <c r="F59">
        <v>1.1599999999999999</v>
      </c>
      <c r="G59" s="18">
        <v>1</v>
      </c>
      <c r="H59" s="18">
        <f t="shared" si="6"/>
        <v>0.59</v>
      </c>
      <c r="I59" s="18">
        <f t="shared" si="3"/>
        <v>0.24999999999999289</v>
      </c>
      <c r="L59">
        <v>122.50000000000001</v>
      </c>
      <c r="M59" s="12">
        <v>0.13</v>
      </c>
      <c r="N59">
        <v>4.71</v>
      </c>
      <c r="O59" s="18">
        <v>1</v>
      </c>
      <c r="P59" s="18">
        <f t="shared" si="5"/>
        <v>0.13</v>
      </c>
      <c r="Q59" s="18">
        <f t="shared" si="4"/>
        <v>0.5</v>
      </c>
    </row>
    <row r="60" spans="4:17" x14ac:dyDescent="0.35">
      <c r="D60">
        <v>118.75</v>
      </c>
      <c r="E60" s="12">
        <v>0.5</v>
      </c>
      <c r="F60">
        <v>1.3299999999999998</v>
      </c>
      <c r="G60" s="18">
        <v>1</v>
      </c>
      <c r="H60" s="18">
        <f t="shared" si="6"/>
        <v>0.5</v>
      </c>
      <c r="I60" s="18">
        <f t="shared" si="3"/>
        <v>0.25</v>
      </c>
      <c r="L60">
        <v>123</v>
      </c>
      <c r="M60" s="12">
        <v>0.11</v>
      </c>
      <c r="N60">
        <v>5.18</v>
      </c>
      <c r="O60" s="18">
        <v>1</v>
      </c>
      <c r="P60" s="18">
        <f t="shared" si="5"/>
        <v>0.11</v>
      </c>
      <c r="Q60" s="18">
        <f t="shared" si="4"/>
        <v>0.5</v>
      </c>
    </row>
    <row r="61" spans="4:17" x14ac:dyDescent="0.35">
      <c r="D61">
        <v>119</v>
      </c>
      <c r="E61" s="12">
        <v>0.43</v>
      </c>
      <c r="F61">
        <v>1.51</v>
      </c>
      <c r="G61" s="18">
        <v>1</v>
      </c>
      <c r="H61" s="18">
        <f t="shared" si="6"/>
        <v>0.43</v>
      </c>
      <c r="I61" s="18">
        <f t="shared" si="3"/>
        <v>0.24999999999999289</v>
      </c>
      <c r="L61">
        <v>123.50000000000001</v>
      </c>
      <c r="M61" s="12">
        <v>0.09</v>
      </c>
      <c r="N61">
        <v>5.67</v>
      </c>
      <c r="O61" s="18">
        <v>1</v>
      </c>
      <c r="P61" s="18">
        <f t="shared" si="5"/>
        <v>0.09</v>
      </c>
      <c r="Q61" s="18">
        <f t="shared" si="4"/>
        <v>0.5</v>
      </c>
    </row>
    <row r="62" spans="4:17" x14ac:dyDescent="0.35">
      <c r="D62">
        <v>119.24999999999999</v>
      </c>
      <c r="E62" s="12">
        <v>0.37</v>
      </c>
      <c r="F62">
        <v>1.7000000000000002</v>
      </c>
      <c r="G62" s="18">
        <v>1</v>
      </c>
      <c r="H62" s="18">
        <f t="shared" si="6"/>
        <v>0.37</v>
      </c>
      <c r="I62" s="18">
        <f t="shared" si="3"/>
        <v>0.25</v>
      </c>
      <c r="L62">
        <v>124</v>
      </c>
      <c r="M62" s="12">
        <v>6.9999999999999993E-2</v>
      </c>
      <c r="N62">
        <v>6.15</v>
      </c>
      <c r="O62" s="18">
        <v>1</v>
      </c>
      <c r="P62" s="18">
        <f t="shared" si="5"/>
        <v>6.9999999999999993E-2</v>
      </c>
      <c r="Q62" s="18">
        <f t="shared" si="4"/>
        <v>0.5</v>
      </c>
    </row>
    <row r="63" spans="4:17" x14ac:dyDescent="0.35">
      <c r="D63">
        <v>119.5</v>
      </c>
      <c r="E63" s="12">
        <v>0.32</v>
      </c>
      <c r="F63">
        <v>1.9</v>
      </c>
      <c r="G63" s="18">
        <v>1</v>
      </c>
      <c r="H63" s="18">
        <f t="shared" si="6"/>
        <v>0.32</v>
      </c>
      <c r="I63" s="18">
        <f t="shared" si="3"/>
        <v>0.25000000000000711</v>
      </c>
      <c r="L63">
        <v>124.50000000000001</v>
      </c>
      <c r="M63" s="12">
        <v>0.06</v>
      </c>
      <c r="N63">
        <v>6.64</v>
      </c>
      <c r="O63" s="18">
        <v>1</v>
      </c>
      <c r="P63" s="18">
        <f t="shared" si="5"/>
        <v>0.06</v>
      </c>
      <c r="Q63" s="18">
        <f t="shared" si="4"/>
        <v>0.5</v>
      </c>
    </row>
    <row r="64" spans="4:17" x14ac:dyDescent="0.35">
      <c r="D64">
        <v>119.75</v>
      </c>
      <c r="E64" s="12">
        <v>0.27</v>
      </c>
      <c r="F64">
        <v>2.1</v>
      </c>
      <c r="G64" s="18">
        <v>1</v>
      </c>
      <c r="H64" s="18">
        <f t="shared" si="6"/>
        <v>0.27</v>
      </c>
      <c r="I64" s="18">
        <f t="shared" si="3"/>
        <v>0.25</v>
      </c>
      <c r="L64">
        <v>125</v>
      </c>
      <c r="M64" s="12">
        <v>0.05</v>
      </c>
      <c r="N64">
        <v>7.13</v>
      </c>
      <c r="O64" s="18">
        <v>1</v>
      </c>
      <c r="P64" s="18">
        <f t="shared" si="5"/>
        <v>0.05</v>
      </c>
      <c r="Q64" s="18">
        <f t="shared" si="4"/>
        <v>0.49999999999998579</v>
      </c>
    </row>
    <row r="65" spans="4:17" x14ac:dyDescent="0.35">
      <c r="D65">
        <v>120</v>
      </c>
      <c r="E65" s="12">
        <v>0.22999999999999998</v>
      </c>
      <c r="F65">
        <v>2.31</v>
      </c>
      <c r="G65" s="18">
        <v>1</v>
      </c>
      <c r="H65" s="18">
        <f t="shared" si="6"/>
        <v>0.22999999999999998</v>
      </c>
      <c r="I65" s="18">
        <f t="shared" si="3"/>
        <v>0.24999999999999289</v>
      </c>
      <c r="L65">
        <v>125.49999999999999</v>
      </c>
      <c r="M65" s="12">
        <v>0.04</v>
      </c>
      <c r="N65">
        <v>7.62</v>
      </c>
      <c r="O65" s="18">
        <v>1</v>
      </c>
      <c r="P65" s="18">
        <f t="shared" si="5"/>
        <v>0.04</v>
      </c>
      <c r="Q65" s="18">
        <f t="shared" si="4"/>
        <v>0.5</v>
      </c>
    </row>
    <row r="66" spans="4:17" x14ac:dyDescent="0.35">
      <c r="D66">
        <v>120.24999999999999</v>
      </c>
      <c r="E66" s="12">
        <v>0.2</v>
      </c>
      <c r="F66">
        <v>2.5299999999999998</v>
      </c>
      <c r="G66" s="18">
        <v>1</v>
      </c>
      <c r="H66" s="18">
        <f t="shared" si="6"/>
        <v>0.2</v>
      </c>
      <c r="I66" s="18">
        <f t="shared" si="3"/>
        <v>0.25</v>
      </c>
      <c r="L66">
        <v>126</v>
      </c>
      <c r="M66" s="12">
        <v>3.4999999999999996E-2</v>
      </c>
      <c r="N66">
        <v>8.1100000000000012</v>
      </c>
      <c r="O66" s="18">
        <v>1</v>
      </c>
      <c r="P66" s="18">
        <f t="shared" si="5"/>
        <v>3.4999999999999996E-2</v>
      </c>
      <c r="Q66" s="18">
        <f t="shared" si="4"/>
        <v>0.5</v>
      </c>
    </row>
    <row r="67" spans="4:17" x14ac:dyDescent="0.35">
      <c r="D67">
        <v>120.5</v>
      </c>
      <c r="E67" s="12">
        <v>0.16999999999999998</v>
      </c>
      <c r="F67">
        <v>2.75</v>
      </c>
      <c r="G67" s="18">
        <v>1</v>
      </c>
      <c r="H67" s="18">
        <f t="shared" si="6"/>
        <v>0.16999999999999998</v>
      </c>
      <c r="I67" s="18">
        <f t="shared" si="3"/>
        <v>0.37500000000000711</v>
      </c>
      <c r="L67">
        <v>126.49999999999999</v>
      </c>
      <c r="M67" s="12">
        <v>0.03</v>
      </c>
      <c r="N67">
        <v>8.61</v>
      </c>
      <c r="O67" s="18">
        <v>1</v>
      </c>
      <c r="P67" s="18">
        <f t="shared" si="5"/>
        <v>0.03</v>
      </c>
      <c r="Q67" s="18">
        <f t="shared" si="4"/>
        <v>0.5</v>
      </c>
    </row>
    <row r="68" spans="4:17" x14ac:dyDescent="0.35">
      <c r="D68">
        <v>121</v>
      </c>
      <c r="E68" s="12">
        <v>0.12</v>
      </c>
      <c r="F68">
        <v>3.2</v>
      </c>
      <c r="G68" s="18">
        <v>1</v>
      </c>
      <c r="H68" s="18">
        <f t="shared" si="6"/>
        <v>0.12</v>
      </c>
      <c r="I68" s="18">
        <f t="shared" si="3"/>
        <v>0.50000000000000711</v>
      </c>
      <c r="L68">
        <v>127</v>
      </c>
      <c r="M68" s="12">
        <v>2.5000000000000001E-2</v>
      </c>
      <c r="N68">
        <v>9.1</v>
      </c>
      <c r="O68" s="18">
        <v>1</v>
      </c>
      <c r="P68" s="18">
        <f t="shared" si="5"/>
        <v>2.5000000000000001E-2</v>
      </c>
      <c r="Q68" s="18">
        <f t="shared" si="4"/>
        <v>0.5</v>
      </c>
    </row>
    <row r="69" spans="4:17" x14ac:dyDescent="0.35">
      <c r="D69">
        <v>121.50000000000001</v>
      </c>
      <c r="E69" s="12">
        <v>0.09</v>
      </c>
      <c r="F69">
        <v>3.6700000000000004</v>
      </c>
      <c r="G69" s="18">
        <v>1</v>
      </c>
      <c r="H69" s="18">
        <f t="shared" si="6"/>
        <v>0.09</v>
      </c>
      <c r="I69" s="18">
        <f t="shared" si="3"/>
        <v>0.5</v>
      </c>
      <c r="L69">
        <v>127.49999999999999</v>
      </c>
      <c r="M69" s="12">
        <v>0.02</v>
      </c>
      <c r="N69">
        <v>9.6</v>
      </c>
      <c r="O69" s="18">
        <v>1</v>
      </c>
      <c r="P69" s="18">
        <f t="shared" si="5"/>
        <v>0.02</v>
      </c>
      <c r="Q69" s="18">
        <f t="shared" si="4"/>
        <v>0.5</v>
      </c>
    </row>
    <row r="70" spans="4:17" x14ac:dyDescent="0.35">
      <c r="D70">
        <v>122</v>
      </c>
      <c r="E70" s="12">
        <v>6.9999999999999993E-2</v>
      </c>
      <c r="F70">
        <v>4.1500000000000004</v>
      </c>
      <c r="G70" s="18">
        <v>1</v>
      </c>
      <c r="H70" s="18">
        <f t="shared" si="6"/>
        <v>6.9999999999999993E-2</v>
      </c>
      <c r="I70" s="18">
        <f t="shared" si="3"/>
        <v>0.5</v>
      </c>
      <c r="L70">
        <v>128</v>
      </c>
      <c r="M70" s="12">
        <v>0.02</v>
      </c>
      <c r="N70">
        <v>10.100000000000001</v>
      </c>
      <c r="O70" s="18">
        <v>1</v>
      </c>
      <c r="P70" s="18">
        <f t="shared" si="5"/>
        <v>0.02</v>
      </c>
      <c r="Q70" s="18">
        <f t="shared" si="4"/>
        <v>0.50000000000000711</v>
      </c>
    </row>
    <row r="71" spans="4:17" x14ac:dyDescent="0.35">
      <c r="D71">
        <v>122.50000000000001</v>
      </c>
      <c r="E71" s="12">
        <v>0.05</v>
      </c>
      <c r="F71">
        <v>4.63</v>
      </c>
      <c r="G71" s="18">
        <v>1</v>
      </c>
      <c r="H71" s="18">
        <f t="shared" si="6"/>
        <v>0.05</v>
      </c>
      <c r="I71" s="18">
        <f t="shared" si="3"/>
        <v>0.5</v>
      </c>
      <c r="L71">
        <v>128.5</v>
      </c>
      <c r="M71" s="12">
        <v>1.4999999999999999E-2</v>
      </c>
      <c r="N71">
        <v>10.6</v>
      </c>
      <c r="O71" s="18">
        <v>1</v>
      </c>
      <c r="P71" s="18">
        <f t="shared" si="5"/>
        <v>1.4999999999999999E-2</v>
      </c>
      <c r="Q71" s="18">
        <f t="shared" si="4"/>
        <v>0.5</v>
      </c>
    </row>
    <row r="72" spans="4:17" x14ac:dyDescent="0.35">
      <c r="D72">
        <v>123</v>
      </c>
      <c r="E72" s="12">
        <v>0.04</v>
      </c>
      <c r="F72">
        <v>5.12</v>
      </c>
      <c r="G72" s="18">
        <v>1</v>
      </c>
      <c r="H72" s="18">
        <f t="shared" si="6"/>
        <v>0.04</v>
      </c>
      <c r="I72" s="18">
        <f t="shared" si="3"/>
        <v>0.5</v>
      </c>
      <c r="L72">
        <v>129</v>
      </c>
      <c r="M72" s="12">
        <v>1.4999999999999999E-2</v>
      </c>
      <c r="N72">
        <v>11.09</v>
      </c>
      <c r="O72" s="18">
        <v>1</v>
      </c>
      <c r="P72" s="18">
        <f t="shared" si="5"/>
        <v>1.4999999999999999E-2</v>
      </c>
      <c r="Q72" s="18">
        <f t="shared" si="4"/>
        <v>0.5</v>
      </c>
    </row>
    <row r="73" spans="4:17" x14ac:dyDescent="0.35">
      <c r="D73">
        <v>123.50000000000001</v>
      </c>
      <c r="E73" s="12">
        <v>3.4999999999999996E-2</v>
      </c>
      <c r="F73">
        <v>5.6099999999999994</v>
      </c>
      <c r="G73" s="18">
        <v>1</v>
      </c>
      <c r="H73" s="18">
        <f t="shared" si="6"/>
        <v>3.4999999999999996E-2</v>
      </c>
      <c r="I73" s="18">
        <f t="shared" si="3"/>
        <v>0.5</v>
      </c>
      <c r="L73">
        <v>129.5</v>
      </c>
      <c r="M73" s="12">
        <v>1.4999999999999999E-2</v>
      </c>
      <c r="N73">
        <v>11.59</v>
      </c>
      <c r="O73" s="18">
        <v>1</v>
      </c>
      <c r="P73" s="18">
        <f t="shared" si="5"/>
        <v>1.4999999999999999E-2</v>
      </c>
      <c r="Q73" s="18">
        <f t="shared" si="4"/>
        <v>0.5</v>
      </c>
    </row>
    <row r="74" spans="4:17" x14ac:dyDescent="0.35">
      <c r="D74">
        <v>124</v>
      </c>
      <c r="E74" s="12">
        <v>2.5000000000000001E-2</v>
      </c>
      <c r="F74">
        <v>6.11</v>
      </c>
      <c r="G74" s="18">
        <v>1</v>
      </c>
      <c r="H74" s="18">
        <f t="shared" si="6"/>
        <v>2.5000000000000001E-2</v>
      </c>
      <c r="I74" s="18">
        <f t="shared" si="3"/>
        <v>0.5</v>
      </c>
      <c r="L74">
        <v>130</v>
      </c>
      <c r="M74" s="12">
        <v>0.01</v>
      </c>
      <c r="N74">
        <v>12.09</v>
      </c>
      <c r="O74" s="18">
        <v>1</v>
      </c>
      <c r="P74" s="18">
        <f t="shared" si="5"/>
        <v>0.01</v>
      </c>
      <c r="Q74" s="18">
        <f t="shared" si="4"/>
        <v>0.75</v>
      </c>
    </row>
    <row r="75" spans="4:17" x14ac:dyDescent="0.35">
      <c r="D75">
        <v>124.50000000000001</v>
      </c>
      <c r="E75" s="12">
        <v>0.02</v>
      </c>
      <c r="F75">
        <v>6.6000000000000005</v>
      </c>
      <c r="G75" s="18">
        <v>1</v>
      </c>
      <c r="H75" s="18">
        <f t="shared" si="6"/>
        <v>0.02</v>
      </c>
      <c r="I75" s="18">
        <f t="shared" si="3"/>
        <v>0.5</v>
      </c>
      <c r="L75">
        <v>131</v>
      </c>
      <c r="M75" s="12">
        <v>0.01</v>
      </c>
      <c r="N75">
        <v>13.089999999999998</v>
      </c>
      <c r="O75" s="18">
        <v>1</v>
      </c>
      <c r="P75" s="18">
        <f t="shared" si="5"/>
        <v>0.01</v>
      </c>
      <c r="Q75" s="18">
        <f t="shared" si="4"/>
        <v>1</v>
      </c>
    </row>
    <row r="76" spans="4:17" ht="15" thickBot="1" x14ac:dyDescent="0.4">
      <c r="D76">
        <v>125</v>
      </c>
      <c r="E76" s="12">
        <v>0.02</v>
      </c>
      <c r="F76">
        <v>7.1</v>
      </c>
      <c r="G76" s="18">
        <v>1</v>
      </c>
      <c r="H76" s="18">
        <f t="shared" si="6"/>
        <v>0.02</v>
      </c>
      <c r="I76" s="18">
        <f t="shared" si="3"/>
        <v>0.49999999999998579</v>
      </c>
      <c r="L76">
        <v>132</v>
      </c>
      <c r="M76" s="12">
        <v>0.01</v>
      </c>
      <c r="N76">
        <v>14.09</v>
      </c>
      <c r="O76" s="18">
        <v>1</v>
      </c>
      <c r="P76" s="18">
        <f t="shared" si="5"/>
        <v>0.01</v>
      </c>
      <c r="Q76" s="18">
        <f t="shared" si="4"/>
        <v>1</v>
      </c>
    </row>
    <row r="77" spans="4:17" ht="15" thickBot="1" x14ac:dyDescent="0.4">
      <c r="D77">
        <v>125.49999999999999</v>
      </c>
      <c r="E77" s="12">
        <v>1.4999999999999999E-2</v>
      </c>
      <c r="F77">
        <v>7.59</v>
      </c>
      <c r="G77" s="18">
        <v>1</v>
      </c>
      <c r="H77" s="18">
        <f t="shared" si="6"/>
        <v>1.4999999999999999E-2</v>
      </c>
      <c r="I77" s="22">
        <f>D77-D76</f>
        <v>0.49999999999998579</v>
      </c>
      <c r="L77">
        <v>133</v>
      </c>
      <c r="M77" s="12">
        <v>5.0000000000000001E-3</v>
      </c>
      <c r="N77">
        <v>15.09</v>
      </c>
      <c r="O77" s="18">
        <v>1</v>
      </c>
      <c r="P77" s="18">
        <f t="shared" si="5"/>
        <v>5.0000000000000001E-3</v>
      </c>
      <c r="Q77" s="18">
        <f t="shared" si="4"/>
        <v>1</v>
      </c>
    </row>
    <row r="78" spans="4:17" ht="15" thickBot="1" x14ac:dyDescent="0.4">
      <c r="L78">
        <v>134</v>
      </c>
      <c r="M78" s="12">
        <v>5.0000000000000001E-3</v>
      </c>
      <c r="N78">
        <v>16.09</v>
      </c>
      <c r="O78" s="18">
        <v>0.5</v>
      </c>
      <c r="P78" s="18">
        <f t="shared" si="5"/>
        <v>2.5000000000000001E-3</v>
      </c>
      <c r="Q78" s="18">
        <f t="shared" si="4"/>
        <v>1</v>
      </c>
    </row>
    <row r="79" spans="4:17" ht="15" thickBot="1" x14ac:dyDescent="0.4">
      <c r="L79">
        <v>135</v>
      </c>
      <c r="M79" s="12">
        <v>5.0000000000000001E-3</v>
      </c>
      <c r="N79">
        <v>17.080000000000002</v>
      </c>
      <c r="O79" s="18">
        <v>0.25</v>
      </c>
      <c r="P79" s="18">
        <f t="shared" si="5"/>
        <v>1.25E-3</v>
      </c>
      <c r="Q79" s="22">
        <f>L79-L78</f>
        <v>1</v>
      </c>
    </row>
    <row r="80" spans="4:17" x14ac:dyDescent="0.35">
      <c r="L80">
        <v>136</v>
      </c>
      <c r="M80" s="12">
        <v>5.0000000000000001E-3</v>
      </c>
      <c r="N80">
        <v>18.079999999999998</v>
      </c>
      <c r="O80" s="18">
        <v>0</v>
      </c>
    </row>
    <row r="81" spans="12:15" x14ac:dyDescent="0.35">
      <c r="L81">
        <v>137</v>
      </c>
      <c r="M81" s="12">
        <v>5.0000000000000001E-3</v>
      </c>
      <c r="N81">
        <v>19.079999999999998</v>
      </c>
      <c r="O81" s="18">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5269-A5E3-4AA2-B5AD-26376CA1815A}">
  <dimension ref="C25:X81"/>
  <sheetViews>
    <sheetView workbookViewId="0"/>
  </sheetViews>
  <sheetFormatPr defaultRowHeight="14.5" x14ac:dyDescent="0.35"/>
  <cols>
    <col min="3" max="3" width="13.453125" bestFit="1" customWidth="1"/>
    <col min="11" max="11" width="13.453125" bestFit="1" customWidth="1"/>
    <col min="22" max="22" width="13.1796875" bestFit="1" customWidth="1"/>
    <col min="23" max="23" width="19.7265625" bestFit="1" customWidth="1"/>
  </cols>
  <sheetData>
    <row r="25" spans="3:24" x14ac:dyDescent="0.35">
      <c r="C25" s="9" t="s">
        <v>5</v>
      </c>
      <c r="D25" s="20" t="s">
        <v>4</v>
      </c>
      <c r="E25" s="9" t="s">
        <v>26</v>
      </c>
      <c r="K25" s="9" t="s">
        <v>5</v>
      </c>
      <c r="L25" s="20" t="s">
        <v>4</v>
      </c>
      <c r="M25" s="9" t="s">
        <v>26</v>
      </c>
    </row>
    <row r="26" spans="3:24" x14ac:dyDescent="0.35">
      <c r="C26" s="13">
        <v>117.92</v>
      </c>
      <c r="D26" s="13">
        <v>17</v>
      </c>
      <c r="E26" s="24">
        <v>0.04</v>
      </c>
      <c r="K26" s="13">
        <v>117.92</v>
      </c>
      <c r="L26" s="13">
        <v>31</v>
      </c>
      <c r="M26" s="24">
        <v>3.5000000000000003E-2</v>
      </c>
    </row>
    <row r="28" spans="3:24" ht="15" thickBot="1" x14ac:dyDescent="0.4">
      <c r="V28" s="9" t="s">
        <v>10</v>
      </c>
    </row>
    <row r="29" spans="3:24" ht="15" thickBot="1" x14ac:dyDescent="0.4">
      <c r="D29" s="9" t="s">
        <v>0</v>
      </c>
      <c r="E29" s="9" t="s">
        <v>1</v>
      </c>
      <c r="F29" s="19" t="s">
        <v>2</v>
      </c>
      <c r="G29" s="9" t="s">
        <v>6</v>
      </c>
      <c r="H29" s="9" t="s">
        <v>7</v>
      </c>
      <c r="I29" s="9" t="s">
        <v>8</v>
      </c>
      <c r="J29" s="9" t="s">
        <v>9</v>
      </c>
      <c r="L29" s="9" t="s">
        <v>0</v>
      </c>
      <c r="M29" s="9" t="s">
        <v>1</v>
      </c>
      <c r="N29" s="9" t="s">
        <v>2</v>
      </c>
      <c r="O29" s="19" t="s">
        <v>6</v>
      </c>
      <c r="P29" s="9" t="s">
        <v>7</v>
      </c>
      <c r="Q29" s="9" t="s">
        <v>8</v>
      </c>
      <c r="R29" s="9" t="s">
        <v>9</v>
      </c>
      <c r="V29" s="1"/>
      <c r="W29" s="2" t="s">
        <v>12</v>
      </c>
      <c r="X29" s="3"/>
    </row>
    <row r="30" spans="3:24" ht="15" thickBot="1" x14ac:dyDescent="0.4">
      <c r="D30">
        <v>108</v>
      </c>
      <c r="E30" s="13">
        <v>9.92</v>
      </c>
      <c r="F30" s="11">
        <v>0</v>
      </c>
      <c r="G30" s="13">
        <v>0</v>
      </c>
      <c r="H30" s="13"/>
      <c r="I30" s="13"/>
      <c r="L30">
        <v>108</v>
      </c>
      <c r="M30">
        <v>9.93</v>
      </c>
      <c r="N30" s="11">
        <v>5.0000000000000001E-3</v>
      </c>
      <c r="O30" s="13">
        <v>1</v>
      </c>
      <c r="P30" s="13">
        <f>O30*N30</f>
        <v>5.0000000000000001E-3</v>
      </c>
      <c r="Q30" s="23">
        <f>L31-L30</f>
        <v>0.5</v>
      </c>
      <c r="R30" s="18">
        <f>P30*Q30</f>
        <v>2.5000000000000001E-3</v>
      </c>
      <c r="V30" s="4" t="s">
        <v>15</v>
      </c>
      <c r="W30" s="25">
        <f>SUM(J34:J77)</f>
        <v>2.4506249999999987</v>
      </c>
      <c r="X30" s="5"/>
    </row>
    <row r="31" spans="3:24" x14ac:dyDescent="0.35">
      <c r="D31">
        <v>109</v>
      </c>
      <c r="E31" s="13">
        <v>8.92</v>
      </c>
      <c r="F31" s="11">
        <v>0</v>
      </c>
      <c r="G31" s="13">
        <v>0</v>
      </c>
      <c r="H31" s="13"/>
      <c r="I31" s="13"/>
      <c r="L31">
        <v>108.5</v>
      </c>
      <c r="M31">
        <v>9.43</v>
      </c>
      <c r="N31" s="11">
        <v>5.0000000000000001E-3</v>
      </c>
      <c r="O31" s="13">
        <v>1</v>
      </c>
      <c r="P31" s="13">
        <f t="shared" ref="P31:P49" si="0">O31*N31</f>
        <v>5.0000000000000001E-3</v>
      </c>
      <c r="Q31" s="13">
        <f t="shared" ref="Q31:Q34" si="1">(L32-L30)/2</f>
        <v>0.50000000000000711</v>
      </c>
      <c r="R31" s="18">
        <f t="shared" ref="R31:R79" si="2">P31*Q31</f>
        <v>2.5000000000000356E-3</v>
      </c>
      <c r="V31" s="4" t="s">
        <v>13</v>
      </c>
      <c r="W31" s="26">
        <f>EXP(E26*D26/365)</f>
        <v>1.0018647501868505</v>
      </c>
      <c r="X31" s="5"/>
    </row>
    <row r="32" spans="3:24" ht="15.5" x14ac:dyDescent="0.35">
      <c r="D32">
        <v>110</v>
      </c>
      <c r="E32" s="13">
        <v>7.92</v>
      </c>
      <c r="F32" s="11">
        <v>0</v>
      </c>
      <c r="G32" s="13">
        <v>0</v>
      </c>
      <c r="H32" s="13"/>
      <c r="I32" s="13"/>
      <c r="L32">
        <v>109.00000000000001</v>
      </c>
      <c r="M32">
        <v>8.93</v>
      </c>
      <c r="N32" s="11">
        <v>0.01</v>
      </c>
      <c r="O32" s="13">
        <v>1</v>
      </c>
      <c r="P32" s="13">
        <f t="shared" si="0"/>
        <v>0.01</v>
      </c>
      <c r="Q32" s="13">
        <f t="shared" si="1"/>
        <v>0.5</v>
      </c>
      <c r="R32" s="18">
        <f t="shared" si="2"/>
        <v>5.0000000000000001E-3</v>
      </c>
      <c r="V32" s="4" t="s">
        <v>16</v>
      </c>
      <c r="W32" s="27">
        <f>W31*W30</f>
        <v>2.4551948034266493</v>
      </c>
      <c r="X32" s="5"/>
    </row>
    <row r="33" spans="4:24" ht="15" thickBot="1" x14ac:dyDescent="0.4">
      <c r="D33">
        <v>111</v>
      </c>
      <c r="E33" s="13">
        <v>6.92</v>
      </c>
      <c r="F33" s="11">
        <v>0</v>
      </c>
      <c r="G33" s="13">
        <v>0</v>
      </c>
      <c r="H33" s="13"/>
      <c r="I33" s="13"/>
      <c r="L33">
        <v>109.5</v>
      </c>
      <c r="M33">
        <v>8.43</v>
      </c>
      <c r="N33" s="11">
        <v>0.01</v>
      </c>
      <c r="O33" s="13">
        <v>1</v>
      </c>
      <c r="P33" s="13">
        <f t="shared" si="0"/>
        <v>0.01</v>
      </c>
      <c r="Q33" s="13">
        <f t="shared" si="1"/>
        <v>0.5</v>
      </c>
      <c r="R33" s="18">
        <f t="shared" si="2"/>
        <v>5.0000000000000001E-3</v>
      </c>
      <c r="V33" s="6"/>
      <c r="W33" s="7"/>
      <c r="X33" s="16"/>
    </row>
    <row r="34" spans="4:24" ht="15" thickBot="1" x14ac:dyDescent="0.4">
      <c r="D34">
        <v>112.00000000000001</v>
      </c>
      <c r="E34">
        <v>5.92</v>
      </c>
      <c r="F34" s="11">
        <v>5.0000000000000001E-3</v>
      </c>
      <c r="G34" s="13">
        <v>1</v>
      </c>
      <c r="H34" s="13">
        <f t="shared" ref="H34:H56" si="3">G34*F34</f>
        <v>5.0000000000000001E-3</v>
      </c>
      <c r="I34" s="23">
        <f>D35-D34</f>
        <v>0.49999999999998579</v>
      </c>
      <c r="J34" s="18">
        <f>H34*I34</f>
        <v>2.4999999999999289E-3</v>
      </c>
      <c r="L34">
        <v>110.00000000000001</v>
      </c>
      <c r="M34">
        <v>7.93</v>
      </c>
      <c r="N34" s="11">
        <v>0.01</v>
      </c>
      <c r="O34" s="13">
        <v>1</v>
      </c>
      <c r="P34" s="13">
        <f t="shared" si="0"/>
        <v>0.01</v>
      </c>
      <c r="Q34" s="13">
        <f t="shared" si="1"/>
        <v>0.5</v>
      </c>
      <c r="R34" s="18">
        <f t="shared" si="2"/>
        <v>5.0000000000000001E-3</v>
      </c>
    </row>
    <row r="35" spans="4:24" x14ac:dyDescent="0.35">
      <c r="D35">
        <v>112.5</v>
      </c>
      <c r="E35">
        <v>5.43</v>
      </c>
      <c r="F35" s="11">
        <v>5.0000000000000001E-3</v>
      </c>
      <c r="G35" s="13">
        <v>1</v>
      </c>
      <c r="H35" s="13">
        <f t="shared" si="3"/>
        <v>5.0000000000000001E-3</v>
      </c>
      <c r="I35" s="13">
        <f>(D36-D34)/2</f>
        <v>0.37499999999999289</v>
      </c>
      <c r="J35" s="18">
        <f t="shared" ref="J35:J77" si="4">H35*I35</f>
        <v>1.8749999999999646E-3</v>
      </c>
      <c r="L35">
        <v>110.5</v>
      </c>
      <c r="M35">
        <v>7.4300000000000006</v>
      </c>
      <c r="N35" s="11">
        <v>0.01</v>
      </c>
      <c r="O35" s="13">
        <v>1</v>
      </c>
      <c r="P35" s="13">
        <f t="shared" si="0"/>
        <v>0.01</v>
      </c>
      <c r="Q35" s="13">
        <f>(L36-L34)/2</f>
        <v>0.5</v>
      </c>
      <c r="R35" s="18">
        <f t="shared" si="2"/>
        <v>5.0000000000000001E-3</v>
      </c>
    </row>
    <row r="36" spans="4:24" x14ac:dyDescent="0.35">
      <c r="D36">
        <v>112.75</v>
      </c>
      <c r="E36">
        <v>5.18</v>
      </c>
      <c r="F36" s="11">
        <v>0.01</v>
      </c>
      <c r="G36" s="13">
        <v>1</v>
      </c>
      <c r="H36" s="13">
        <f t="shared" si="3"/>
        <v>0.01</v>
      </c>
      <c r="I36" s="13">
        <f t="shared" ref="I36:I76" si="5">(D37-D35)/2</f>
        <v>0.24999999999999289</v>
      </c>
      <c r="J36" s="18">
        <f t="shared" si="4"/>
        <v>2.4999999999999289E-3</v>
      </c>
      <c r="L36">
        <v>111.00000000000001</v>
      </c>
      <c r="M36">
        <v>6.94</v>
      </c>
      <c r="N36" s="11">
        <v>1.4999999999999999E-2</v>
      </c>
      <c r="O36" s="13">
        <v>1</v>
      </c>
      <c r="P36" s="13">
        <f t="shared" si="0"/>
        <v>1.4999999999999999E-2</v>
      </c>
      <c r="Q36" s="13">
        <f t="shared" ref="Q36:Q78" si="6">(L37-L35)/2</f>
        <v>0.5</v>
      </c>
      <c r="R36" s="18">
        <f t="shared" si="2"/>
        <v>7.4999999999999997E-3</v>
      </c>
    </row>
    <row r="37" spans="4:24" ht="15" thickBot="1" x14ac:dyDescent="0.4">
      <c r="D37">
        <v>112.99999999999999</v>
      </c>
      <c r="E37">
        <v>4.93</v>
      </c>
      <c r="F37" s="11">
        <v>0.01</v>
      </c>
      <c r="G37" s="13">
        <v>1</v>
      </c>
      <c r="H37" s="13">
        <f t="shared" si="3"/>
        <v>0.01</v>
      </c>
      <c r="I37" s="13">
        <f t="shared" si="5"/>
        <v>0.25</v>
      </c>
      <c r="J37" s="18">
        <f t="shared" si="4"/>
        <v>2.5000000000000001E-3</v>
      </c>
      <c r="L37">
        <v>111.5</v>
      </c>
      <c r="M37">
        <v>6.4399999999999995</v>
      </c>
      <c r="N37" s="11">
        <v>0.02</v>
      </c>
      <c r="O37" s="13">
        <v>1</v>
      </c>
      <c r="P37" s="13">
        <f t="shared" si="0"/>
        <v>0.02</v>
      </c>
      <c r="Q37" s="13">
        <f t="shared" si="6"/>
        <v>0.5</v>
      </c>
      <c r="R37" s="18">
        <f t="shared" si="2"/>
        <v>0.01</v>
      </c>
      <c r="V37" s="9" t="s">
        <v>11</v>
      </c>
    </row>
    <row r="38" spans="4:24" x14ac:dyDescent="0.35">
      <c r="D38">
        <v>113.25</v>
      </c>
      <c r="E38">
        <v>4.68</v>
      </c>
      <c r="F38" s="11">
        <v>1.4999999999999999E-2</v>
      </c>
      <c r="G38" s="13">
        <v>1</v>
      </c>
      <c r="H38" s="13">
        <f t="shared" si="3"/>
        <v>1.4999999999999999E-2</v>
      </c>
      <c r="I38" s="13">
        <f t="shared" si="5"/>
        <v>0.25000000000000711</v>
      </c>
      <c r="J38" s="18">
        <f t="shared" si="4"/>
        <v>3.7500000000001065E-3</v>
      </c>
      <c r="L38">
        <v>112.00000000000001</v>
      </c>
      <c r="M38">
        <v>5.9499999999999993</v>
      </c>
      <c r="N38" s="11">
        <v>2.5000000000000001E-2</v>
      </c>
      <c r="O38" s="13">
        <v>1</v>
      </c>
      <c r="P38" s="13">
        <f t="shared" si="0"/>
        <v>2.5000000000000001E-2</v>
      </c>
      <c r="Q38" s="13">
        <f t="shared" si="6"/>
        <v>0.5</v>
      </c>
      <c r="R38" s="18">
        <f t="shared" si="2"/>
        <v>1.2500000000000001E-2</v>
      </c>
      <c r="V38" s="1"/>
      <c r="W38" s="2" t="s">
        <v>12</v>
      </c>
      <c r="X38" s="3"/>
    </row>
    <row r="39" spans="4:24" x14ac:dyDescent="0.35">
      <c r="D39">
        <v>113.5</v>
      </c>
      <c r="E39">
        <v>4.4400000000000004</v>
      </c>
      <c r="F39" s="11">
        <v>0.02</v>
      </c>
      <c r="G39" s="13">
        <v>1</v>
      </c>
      <c r="H39" s="13">
        <f t="shared" si="3"/>
        <v>0.02</v>
      </c>
      <c r="I39" s="13">
        <f t="shared" si="5"/>
        <v>0.25</v>
      </c>
      <c r="J39" s="18">
        <f t="shared" si="4"/>
        <v>5.0000000000000001E-3</v>
      </c>
      <c r="L39">
        <v>112.5</v>
      </c>
      <c r="M39">
        <v>5.46</v>
      </c>
      <c r="N39" s="11">
        <v>3.4999999999999996E-2</v>
      </c>
      <c r="O39" s="13">
        <v>1</v>
      </c>
      <c r="P39" s="13">
        <f t="shared" si="0"/>
        <v>3.4999999999999996E-2</v>
      </c>
      <c r="Q39" s="13">
        <f t="shared" si="6"/>
        <v>0.49999999999998579</v>
      </c>
      <c r="R39" s="18">
        <f t="shared" si="2"/>
        <v>1.7499999999999502E-2</v>
      </c>
      <c r="V39" s="4" t="s">
        <v>11</v>
      </c>
      <c r="W39" s="25">
        <f>SUM(R30:R79)</f>
        <v>4.2262500000000047</v>
      </c>
      <c r="X39" s="5"/>
    </row>
    <row r="40" spans="4:24" x14ac:dyDescent="0.35">
      <c r="D40">
        <v>113.75</v>
      </c>
      <c r="E40">
        <v>4.1900000000000004</v>
      </c>
      <c r="F40" s="11">
        <v>2.5000000000000001E-2</v>
      </c>
      <c r="G40" s="13">
        <v>1</v>
      </c>
      <c r="H40" s="13">
        <f t="shared" si="3"/>
        <v>2.5000000000000001E-2</v>
      </c>
      <c r="I40" s="13">
        <f t="shared" si="5"/>
        <v>0.24999999999999289</v>
      </c>
      <c r="J40" s="18">
        <f t="shared" si="4"/>
        <v>6.2499999999998225E-3</v>
      </c>
      <c r="L40">
        <v>112.99999999999999</v>
      </c>
      <c r="M40">
        <v>4.97</v>
      </c>
      <c r="N40" s="11">
        <v>0.05</v>
      </c>
      <c r="O40" s="13">
        <v>1</v>
      </c>
      <c r="P40" s="13">
        <f t="shared" si="0"/>
        <v>0.05</v>
      </c>
      <c r="Q40" s="13">
        <f t="shared" si="6"/>
        <v>0.5</v>
      </c>
      <c r="R40" s="18">
        <f t="shared" si="2"/>
        <v>2.5000000000000001E-2</v>
      </c>
      <c r="V40" s="4" t="s">
        <v>13</v>
      </c>
      <c r="W40" s="25">
        <f>EXP(M26*L26/365)</f>
        <v>1.0029770253043402</v>
      </c>
      <c r="X40" s="5"/>
    </row>
    <row r="41" spans="4:24" ht="15.5" x14ac:dyDescent="0.35">
      <c r="D41">
        <v>113.99999999999999</v>
      </c>
      <c r="E41">
        <v>3.95</v>
      </c>
      <c r="F41" s="11">
        <v>0.03</v>
      </c>
      <c r="G41" s="13">
        <v>1</v>
      </c>
      <c r="H41" s="13">
        <f t="shared" si="3"/>
        <v>0.03</v>
      </c>
      <c r="I41" s="13">
        <f t="shared" si="5"/>
        <v>0.25</v>
      </c>
      <c r="J41" s="18">
        <f t="shared" si="4"/>
        <v>7.4999999999999997E-3</v>
      </c>
      <c r="L41">
        <v>113.5</v>
      </c>
      <c r="M41">
        <v>4.49</v>
      </c>
      <c r="N41" s="11">
        <v>6.9999999999999993E-2</v>
      </c>
      <c r="O41" s="13">
        <v>1</v>
      </c>
      <c r="P41" s="13">
        <f t="shared" si="0"/>
        <v>6.9999999999999993E-2</v>
      </c>
      <c r="Q41" s="13">
        <f t="shared" si="6"/>
        <v>0.5</v>
      </c>
      <c r="R41" s="18">
        <f t="shared" si="2"/>
        <v>3.4999999999999996E-2</v>
      </c>
      <c r="V41" s="4" t="s">
        <v>16</v>
      </c>
      <c r="W41" s="27">
        <f>W40*W39</f>
        <v>4.2388316531924728</v>
      </c>
      <c r="X41" s="5"/>
    </row>
    <row r="42" spans="4:24" ht="15" thickBot="1" x14ac:dyDescent="0.4">
      <c r="D42">
        <v>114.25</v>
      </c>
      <c r="E42">
        <v>3.71</v>
      </c>
      <c r="F42" s="11">
        <v>0.04</v>
      </c>
      <c r="G42" s="13">
        <v>1</v>
      </c>
      <c r="H42" s="13">
        <f t="shared" si="3"/>
        <v>0.04</v>
      </c>
      <c r="I42" s="13">
        <f t="shared" si="5"/>
        <v>0.25000000000000711</v>
      </c>
      <c r="J42" s="18">
        <f t="shared" si="4"/>
        <v>1.0000000000000285E-2</v>
      </c>
      <c r="L42">
        <v>113.99999999999999</v>
      </c>
      <c r="M42">
        <v>4.0199999999999996</v>
      </c>
      <c r="N42" s="11">
        <v>0.1</v>
      </c>
      <c r="O42" s="13">
        <v>1</v>
      </c>
      <c r="P42" s="13">
        <f t="shared" si="0"/>
        <v>0.1</v>
      </c>
      <c r="Q42" s="13">
        <f t="shared" si="6"/>
        <v>0.5</v>
      </c>
      <c r="R42" s="18">
        <f t="shared" si="2"/>
        <v>0.05</v>
      </c>
      <c r="V42" s="6"/>
      <c r="W42" s="7"/>
      <c r="X42" s="16"/>
    </row>
    <row r="43" spans="4:24" x14ac:dyDescent="0.35">
      <c r="D43">
        <v>114.5</v>
      </c>
      <c r="E43">
        <v>3.47</v>
      </c>
      <c r="F43" s="11">
        <v>0.05</v>
      </c>
      <c r="G43" s="13">
        <v>1</v>
      </c>
      <c r="H43" s="13">
        <f t="shared" si="3"/>
        <v>0.05</v>
      </c>
      <c r="I43" s="13">
        <f t="shared" si="5"/>
        <v>0.25</v>
      </c>
      <c r="J43" s="18">
        <f t="shared" si="4"/>
        <v>1.2500000000000001E-2</v>
      </c>
      <c r="L43">
        <v>114.5</v>
      </c>
      <c r="M43">
        <v>3.56</v>
      </c>
      <c r="N43" s="11">
        <v>0.13999999999999999</v>
      </c>
      <c r="O43" s="13">
        <v>1</v>
      </c>
      <c r="P43" s="13">
        <f t="shared" si="0"/>
        <v>0.13999999999999999</v>
      </c>
      <c r="Q43" s="13">
        <f t="shared" si="6"/>
        <v>0.5</v>
      </c>
      <c r="R43" s="18">
        <f t="shared" si="2"/>
        <v>6.9999999999999993E-2</v>
      </c>
    </row>
    <row r="44" spans="4:24" x14ac:dyDescent="0.35">
      <c r="D44">
        <v>114.75</v>
      </c>
      <c r="E44">
        <v>3.2399999999999998</v>
      </c>
      <c r="F44" s="11">
        <v>6.9999999999999993E-2</v>
      </c>
      <c r="G44" s="13">
        <v>1</v>
      </c>
      <c r="H44" s="13">
        <f t="shared" si="3"/>
        <v>6.9999999999999993E-2</v>
      </c>
      <c r="I44" s="13">
        <f t="shared" si="5"/>
        <v>0.24999999999999289</v>
      </c>
      <c r="J44" s="18">
        <f t="shared" si="4"/>
        <v>1.7499999999999502E-2</v>
      </c>
      <c r="L44">
        <v>114.99999999999999</v>
      </c>
      <c r="M44">
        <v>3.11</v>
      </c>
      <c r="N44" s="11">
        <v>0.19</v>
      </c>
      <c r="O44" s="13">
        <v>1</v>
      </c>
      <c r="P44" s="13">
        <f t="shared" si="0"/>
        <v>0.19</v>
      </c>
      <c r="Q44" s="13">
        <f t="shared" si="6"/>
        <v>0.5</v>
      </c>
      <c r="R44" s="18">
        <f t="shared" si="2"/>
        <v>9.5000000000000001E-2</v>
      </c>
    </row>
    <row r="45" spans="4:24" x14ac:dyDescent="0.35">
      <c r="D45">
        <v>114.99999999999999</v>
      </c>
      <c r="E45">
        <v>3</v>
      </c>
      <c r="F45" s="11">
        <v>0.08</v>
      </c>
      <c r="G45" s="13">
        <v>1</v>
      </c>
      <c r="H45" s="13">
        <f t="shared" si="3"/>
        <v>0.08</v>
      </c>
      <c r="I45" s="13">
        <f t="shared" si="5"/>
        <v>0.25000000000000711</v>
      </c>
      <c r="J45" s="18">
        <f t="shared" si="4"/>
        <v>2.0000000000000569E-2</v>
      </c>
      <c r="L45">
        <v>115.5</v>
      </c>
      <c r="M45">
        <v>2.68</v>
      </c>
      <c r="N45" s="11">
        <v>0.26</v>
      </c>
      <c r="O45" s="13">
        <v>1</v>
      </c>
      <c r="P45" s="13">
        <f t="shared" si="0"/>
        <v>0.26</v>
      </c>
      <c r="Q45" s="13">
        <f t="shared" si="6"/>
        <v>0.5</v>
      </c>
      <c r="R45" s="18">
        <f t="shared" si="2"/>
        <v>0.13</v>
      </c>
    </row>
    <row r="46" spans="4:24" x14ac:dyDescent="0.35">
      <c r="D46">
        <v>115.25000000000001</v>
      </c>
      <c r="E46">
        <v>2.77</v>
      </c>
      <c r="F46" s="11">
        <v>0.1</v>
      </c>
      <c r="G46" s="13">
        <v>1</v>
      </c>
      <c r="H46" s="13">
        <f t="shared" si="3"/>
        <v>0.1</v>
      </c>
      <c r="I46" s="13">
        <f t="shared" si="5"/>
        <v>0.25000000000000711</v>
      </c>
      <c r="J46" s="18">
        <f t="shared" si="4"/>
        <v>2.5000000000000713E-2</v>
      </c>
      <c r="L46">
        <v>115.99999999999999</v>
      </c>
      <c r="M46">
        <v>2.2800000000000002</v>
      </c>
      <c r="N46" s="11">
        <v>0.36</v>
      </c>
      <c r="O46" s="13">
        <v>1</v>
      </c>
      <c r="P46" s="13">
        <f t="shared" si="0"/>
        <v>0.36</v>
      </c>
      <c r="Q46" s="13">
        <f t="shared" si="6"/>
        <v>0.5</v>
      </c>
      <c r="R46" s="18">
        <f t="shared" si="2"/>
        <v>0.18</v>
      </c>
    </row>
    <row r="47" spans="4:24" x14ac:dyDescent="0.35">
      <c r="D47">
        <v>115.5</v>
      </c>
      <c r="E47">
        <v>2.5499999999999998</v>
      </c>
      <c r="F47" s="11">
        <v>0.13</v>
      </c>
      <c r="G47" s="13">
        <v>1</v>
      </c>
      <c r="H47" s="13">
        <f t="shared" si="3"/>
        <v>0.13</v>
      </c>
      <c r="I47" s="13">
        <f t="shared" si="5"/>
        <v>0.24999999999999289</v>
      </c>
      <c r="J47" s="18">
        <f t="shared" si="4"/>
        <v>3.2499999999999078E-2</v>
      </c>
      <c r="L47">
        <v>116.5</v>
      </c>
      <c r="M47">
        <v>1.91</v>
      </c>
      <c r="N47" s="11">
        <v>0.49</v>
      </c>
      <c r="O47" s="13">
        <v>1</v>
      </c>
      <c r="P47" s="13">
        <f t="shared" si="0"/>
        <v>0.49</v>
      </c>
      <c r="Q47" s="13">
        <f t="shared" si="6"/>
        <v>0.50000000000000711</v>
      </c>
      <c r="R47" s="18">
        <f t="shared" si="2"/>
        <v>0.24500000000000347</v>
      </c>
    </row>
    <row r="48" spans="4:24" x14ac:dyDescent="0.35">
      <c r="D48">
        <v>115.75</v>
      </c>
      <c r="E48">
        <v>2.33</v>
      </c>
      <c r="F48" s="11">
        <v>0.16</v>
      </c>
      <c r="G48" s="13">
        <v>1</v>
      </c>
      <c r="H48" s="13">
        <f t="shared" si="3"/>
        <v>0.16</v>
      </c>
      <c r="I48" s="13">
        <f t="shared" si="5"/>
        <v>0.24999999999999289</v>
      </c>
      <c r="J48" s="18">
        <f t="shared" si="4"/>
        <v>3.9999999999998863E-2</v>
      </c>
      <c r="L48">
        <v>117</v>
      </c>
      <c r="M48">
        <v>1.5699999999999998</v>
      </c>
      <c r="N48" s="11">
        <v>0.65</v>
      </c>
      <c r="O48" s="13">
        <v>1</v>
      </c>
      <c r="P48" s="13">
        <f t="shared" si="0"/>
        <v>0.65</v>
      </c>
      <c r="Q48" s="13">
        <f t="shared" si="6"/>
        <v>0.5</v>
      </c>
      <c r="R48" s="18">
        <f t="shared" si="2"/>
        <v>0.32500000000000001</v>
      </c>
    </row>
    <row r="49" spans="4:18" ht="15.5" x14ac:dyDescent="0.35">
      <c r="D49">
        <v>115.99999999999999</v>
      </c>
      <c r="E49">
        <v>2.12</v>
      </c>
      <c r="F49" s="11">
        <v>0.2</v>
      </c>
      <c r="G49" s="13">
        <v>1</v>
      </c>
      <c r="H49" s="13">
        <f t="shared" si="3"/>
        <v>0.2</v>
      </c>
      <c r="I49" s="13">
        <f t="shared" si="5"/>
        <v>0.25000000000000711</v>
      </c>
      <c r="J49" s="18">
        <f t="shared" si="4"/>
        <v>5.0000000000001425E-2</v>
      </c>
      <c r="L49" s="21">
        <v>117.5</v>
      </c>
      <c r="M49">
        <v>1.28</v>
      </c>
      <c r="N49" s="11">
        <v>0.86</v>
      </c>
      <c r="O49" s="13">
        <v>1</v>
      </c>
      <c r="P49" s="13">
        <f t="shared" si="0"/>
        <v>0.86</v>
      </c>
      <c r="Q49" s="13">
        <f t="shared" si="6"/>
        <v>0.5</v>
      </c>
      <c r="R49" s="18">
        <f t="shared" si="2"/>
        <v>0.43</v>
      </c>
    </row>
    <row r="50" spans="4:18" ht="15.5" x14ac:dyDescent="0.35">
      <c r="D50">
        <v>116.25000000000001</v>
      </c>
      <c r="E50">
        <v>1.91</v>
      </c>
      <c r="F50" s="11">
        <v>0.24</v>
      </c>
      <c r="G50" s="13">
        <v>1</v>
      </c>
      <c r="H50" s="13">
        <f t="shared" si="3"/>
        <v>0.24</v>
      </c>
      <c r="I50" s="13">
        <f t="shared" si="5"/>
        <v>0.25000000000000711</v>
      </c>
      <c r="J50" s="18">
        <f t="shared" si="4"/>
        <v>6.0000000000001705E-2</v>
      </c>
      <c r="L50" s="21">
        <v>118</v>
      </c>
      <c r="M50" s="12">
        <v>1.03</v>
      </c>
      <c r="N50">
        <v>1.1100000000000001</v>
      </c>
      <c r="O50" s="13">
        <v>1</v>
      </c>
      <c r="P50" s="13">
        <f>O50*M50</f>
        <v>1.03</v>
      </c>
      <c r="Q50" s="13">
        <f t="shared" si="6"/>
        <v>0.5</v>
      </c>
      <c r="R50" s="18">
        <f t="shared" si="2"/>
        <v>0.51500000000000001</v>
      </c>
    </row>
    <row r="51" spans="4:18" x14ac:dyDescent="0.35">
      <c r="D51">
        <v>116.5</v>
      </c>
      <c r="E51">
        <v>1.71</v>
      </c>
      <c r="F51" s="11">
        <v>0.28999999999999998</v>
      </c>
      <c r="G51" s="13">
        <v>1</v>
      </c>
      <c r="H51" s="13">
        <f t="shared" si="3"/>
        <v>0.28999999999999998</v>
      </c>
      <c r="I51" s="13">
        <f t="shared" si="5"/>
        <v>0.24999999999999289</v>
      </c>
      <c r="J51" s="18">
        <f t="shared" si="4"/>
        <v>7.2499999999997941E-2</v>
      </c>
      <c r="L51">
        <v>118.5</v>
      </c>
      <c r="M51" s="12">
        <v>0.82000000000000006</v>
      </c>
      <c r="N51">
        <v>1.4000000000000001</v>
      </c>
      <c r="O51" s="13">
        <v>1</v>
      </c>
      <c r="P51" s="13">
        <f t="shared" ref="P51:P79" si="7">O51*M51</f>
        <v>0.82000000000000006</v>
      </c>
      <c r="Q51" s="13">
        <f t="shared" si="6"/>
        <v>0.5</v>
      </c>
      <c r="R51" s="18">
        <f t="shared" si="2"/>
        <v>0.41000000000000003</v>
      </c>
    </row>
    <row r="52" spans="4:18" x14ac:dyDescent="0.35">
      <c r="D52">
        <v>116.75</v>
      </c>
      <c r="E52">
        <v>1.53</v>
      </c>
      <c r="F52" s="11">
        <v>0.36</v>
      </c>
      <c r="G52" s="13">
        <v>1</v>
      </c>
      <c r="H52" s="13">
        <f t="shared" si="3"/>
        <v>0.36</v>
      </c>
      <c r="I52" s="13">
        <f t="shared" si="5"/>
        <v>0.25</v>
      </c>
      <c r="J52" s="18">
        <f t="shared" si="4"/>
        <v>0.09</v>
      </c>
      <c r="L52">
        <v>119</v>
      </c>
      <c r="M52" s="12">
        <v>0.65</v>
      </c>
      <c r="N52">
        <v>1.73</v>
      </c>
      <c r="O52" s="13">
        <v>1</v>
      </c>
      <c r="P52" s="13">
        <f t="shared" si="7"/>
        <v>0.65</v>
      </c>
      <c r="Q52" s="13">
        <f t="shared" si="6"/>
        <v>0.5</v>
      </c>
      <c r="R52" s="18">
        <f t="shared" si="2"/>
        <v>0.32500000000000001</v>
      </c>
    </row>
    <row r="53" spans="4:18" x14ac:dyDescent="0.35">
      <c r="D53">
        <v>117</v>
      </c>
      <c r="E53">
        <v>1.35</v>
      </c>
      <c r="F53" s="11">
        <v>0.44</v>
      </c>
      <c r="G53" s="13">
        <v>1</v>
      </c>
      <c r="H53" s="13">
        <f t="shared" si="3"/>
        <v>0.44</v>
      </c>
      <c r="I53" s="13">
        <f t="shared" si="5"/>
        <v>0.25000000000000711</v>
      </c>
      <c r="J53" s="18">
        <f t="shared" si="4"/>
        <v>0.11000000000000312</v>
      </c>
      <c r="L53">
        <v>119.5</v>
      </c>
      <c r="M53" s="12">
        <v>0.51</v>
      </c>
      <c r="N53">
        <v>2.09</v>
      </c>
      <c r="O53" s="13">
        <v>1</v>
      </c>
      <c r="P53" s="13">
        <f t="shared" si="7"/>
        <v>0.51</v>
      </c>
      <c r="Q53" s="13">
        <f t="shared" si="6"/>
        <v>0.5</v>
      </c>
      <c r="R53" s="18">
        <f t="shared" si="2"/>
        <v>0.255</v>
      </c>
    </row>
    <row r="54" spans="4:18" x14ac:dyDescent="0.35">
      <c r="D54">
        <v>117.25000000000001</v>
      </c>
      <c r="E54">
        <v>1.2</v>
      </c>
      <c r="F54" s="11">
        <v>0.53</v>
      </c>
      <c r="G54" s="13">
        <v>1</v>
      </c>
      <c r="H54" s="13">
        <f t="shared" si="3"/>
        <v>0.53</v>
      </c>
      <c r="I54" s="13">
        <f t="shared" si="5"/>
        <v>0.25</v>
      </c>
      <c r="J54" s="18">
        <f t="shared" si="4"/>
        <v>0.13250000000000001</v>
      </c>
      <c r="L54">
        <v>120</v>
      </c>
      <c r="M54" s="12">
        <v>0.4</v>
      </c>
      <c r="N54">
        <v>2.48</v>
      </c>
      <c r="O54" s="13">
        <v>1</v>
      </c>
      <c r="P54" s="13">
        <f t="shared" si="7"/>
        <v>0.4</v>
      </c>
      <c r="Q54" s="13">
        <f t="shared" si="6"/>
        <v>0.5</v>
      </c>
      <c r="R54" s="18">
        <f t="shared" si="2"/>
        <v>0.2</v>
      </c>
    </row>
    <row r="55" spans="4:18" x14ac:dyDescent="0.35">
      <c r="D55">
        <v>117.5</v>
      </c>
      <c r="E55">
        <v>1.05</v>
      </c>
      <c r="F55" s="11">
        <v>0.63</v>
      </c>
      <c r="G55" s="13">
        <v>1</v>
      </c>
      <c r="H55" s="13">
        <f t="shared" si="3"/>
        <v>0.63</v>
      </c>
      <c r="I55" s="13">
        <f t="shared" si="5"/>
        <v>0.24999999999999289</v>
      </c>
      <c r="J55" s="18">
        <f t="shared" si="4"/>
        <v>0.15749999999999553</v>
      </c>
      <c r="L55">
        <v>120.5</v>
      </c>
      <c r="M55" s="12">
        <v>0.32</v>
      </c>
      <c r="N55">
        <v>2.9000000000000004</v>
      </c>
      <c r="O55" s="13">
        <v>1</v>
      </c>
      <c r="P55" s="13">
        <f t="shared" si="7"/>
        <v>0.32</v>
      </c>
      <c r="Q55" s="13">
        <f t="shared" si="6"/>
        <v>0.5</v>
      </c>
      <c r="R55" s="18">
        <f t="shared" si="2"/>
        <v>0.16</v>
      </c>
    </row>
    <row r="56" spans="4:18" ht="15.5" x14ac:dyDescent="0.35">
      <c r="D56" s="21">
        <v>117.75</v>
      </c>
      <c r="E56">
        <v>0.91</v>
      </c>
      <c r="F56" s="11">
        <v>0.75</v>
      </c>
      <c r="G56" s="13">
        <v>1</v>
      </c>
      <c r="H56" s="13">
        <f t="shared" si="3"/>
        <v>0.75</v>
      </c>
      <c r="I56" s="13">
        <f t="shared" si="5"/>
        <v>0.25</v>
      </c>
      <c r="J56" s="18">
        <f t="shared" si="4"/>
        <v>0.1875</v>
      </c>
      <c r="L56">
        <v>121</v>
      </c>
      <c r="M56" s="12">
        <v>0.25</v>
      </c>
      <c r="N56">
        <v>3.3300000000000005</v>
      </c>
      <c r="O56" s="13">
        <v>1</v>
      </c>
      <c r="P56" s="13">
        <f t="shared" si="7"/>
        <v>0.25</v>
      </c>
      <c r="Q56" s="13">
        <f t="shared" si="6"/>
        <v>0.50000000000000711</v>
      </c>
      <c r="R56" s="18">
        <f t="shared" si="2"/>
        <v>0.12500000000000178</v>
      </c>
    </row>
    <row r="57" spans="4:18" ht="15.5" x14ac:dyDescent="0.35">
      <c r="D57" s="21">
        <v>118</v>
      </c>
      <c r="E57" s="12">
        <v>0.79</v>
      </c>
      <c r="F57">
        <v>0.86999999999999988</v>
      </c>
      <c r="G57" s="13">
        <v>1</v>
      </c>
      <c r="H57" s="13">
        <f t="shared" ref="H57:H77" si="8">G57*E57</f>
        <v>0.79</v>
      </c>
      <c r="I57" s="13">
        <f t="shared" si="5"/>
        <v>0.25000000000000711</v>
      </c>
      <c r="J57" s="18">
        <f t="shared" si="4"/>
        <v>0.19750000000000562</v>
      </c>
      <c r="L57">
        <v>121.50000000000001</v>
      </c>
      <c r="M57" s="12">
        <v>0.2</v>
      </c>
      <c r="N57">
        <v>3.7800000000000002</v>
      </c>
      <c r="O57" s="13">
        <v>1</v>
      </c>
      <c r="P57" s="13">
        <f t="shared" si="7"/>
        <v>0.2</v>
      </c>
      <c r="Q57" s="13">
        <f t="shared" si="6"/>
        <v>0.5</v>
      </c>
      <c r="R57" s="18">
        <f t="shared" si="2"/>
        <v>0.1</v>
      </c>
    </row>
    <row r="58" spans="4:18" x14ac:dyDescent="0.35">
      <c r="D58">
        <v>118.25000000000001</v>
      </c>
      <c r="E58" s="12">
        <v>0.67999999999999994</v>
      </c>
      <c r="F58">
        <v>1.01</v>
      </c>
      <c r="G58" s="13">
        <v>1</v>
      </c>
      <c r="H58" s="13">
        <f t="shared" si="8"/>
        <v>0.67999999999999994</v>
      </c>
      <c r="I58" s="13">
        <f t="shared" si="5"/>
        <v>0.25</v>
      </c>
      <c r="J58" s="18">
        <f t="shared" si="4"/>
        <v>0.16999999999999998</v>
      </c>
      <c r="L58">
        <v>122</v>
      </c>
      <c r="M58" s="12">
        <v>0.16</v>
      </c>
      <c r="N58">
        <v>4.24</v>
      </c>
      <c r="O58" s="13">
        <v>1</v>
      </c>
      <c r="P58" s="13">
        <f t="shared" si="7"/>
        <v>0.16</v>
      </c>
      <c r="Q58" s="13">
        <f t="shared" si="6"/>
        <v>0.5</v>
      </c>
      <c r="R58" s="18">
        <f t="shared" si="2"/>
        <v>0.08</v>
      </c>
    </row>
    <row r="59" spans="4:18" x14ac:dyDescent="0.35">
      <c r="D59">
        <v>118.5</v>
      </c>
      <c r="E59" s="12">
        <v>0.59</v>
      </c>
      <c r="F59">
        <v>1.1599999999999999</v>
      </c>
      <c r="G59" s="13">
        <v>1</v>
      </c>
      <c r="H59" s="13">
        <f t="shared" si="8"/>
        <v>0.59</v>
      </c>
      <c r="I59" s="13">
        <f t="shared" si="5"/>
        <v>0.24999999999999289</v>
      </c>
      <c r="J59" s="18">
        <f t="shared" si="4"/>
        <v>0.1474999999999958</v>
      </c>
      <c r="L59">
        <v>122.50000000000001</v>
      </c>
      <c r="M59" s="12">
        <v>0.13</v>
      </c>
      <c r="N59">
        <v>4.71</v>
      </c>
      <c r="O59" s="13">
        <v>1</v>
      </c>
      <c r="P59" s="13">
        <f t="shared" si="7"/>
        <v>0.13</v>
      </c>
      <c r="Q59" s="13">
        <f t="shared" si="6"/>
        <v>0.5</v>
      </c>
      <c r="R59" s="18">
        <f t="shared" si="2"/>
        <v>6.5000000000000002E-2</v>
      </c>
    </row>
    <row r="60" spans="4:18" x14ac:dyDescent="0.35">
      <c r="D60">
        <v>118.75</v>
      </c>
      <c r="E60" s="12">
        <v>0.5</v>
      </c>
      <c r="F60">
        <v>1.3299999999999998</v>
      </c>
      <c r="G60" s="13">
        <v>1</v>
      </c>
      <c r="H60" s="13">
        <f t="shared" si="8"/>
        <v>0.5</v>
      </c>
      <c r="I60" s="13">
        <f t="shared" si="5"/>
        <v>0.25</v>
      </c>
      <c r="J60" s="18">
        <f t="shared" si="4"/>
        <v>0.125</v>
      </c>
      <c r="L60">
        <v>123</v>
      </c>
      <c r="M60" s="12">
        <v>0.11</v>
      </c>
      <c r="N60">
        <v>5.18</v>
      </c>
      <c r="O60" s="13">
        <v>1</v>
      </c>
      <c r="P60" s="13">
        <f t="shared" si="7"/>
        <v>0.11</v>
      </c>
      <c r="Q60" s="13">
        <f t="shared" si="6"/>
        <v>0.5</v>
      </c>
      <c r="R60" s="18">
        <f t="shared" si="2"/>
        <v>5.5E-2</v>
      </c>
    </row>
    <row r="61" spans="4:18" x14ac:dyDescent="0.35">
      <c r="D61">
        <v>119</v>
      </c>
      <c r="E61" s="12">
        <v>0.43</v>
      </c>
      <c r="F61">
        <v>1.51</v>
      </c>
      <c r="G61" s="13">
        <v>1</v>
      </c>
      <c r="H61" s="13">
        <f t="shared" si="8"/>
        <v>0.43</v>
      </c>
      <c r="I61" s="13">
        <f t="shared" si="5"/>
        <v>0.24999999999999289</v>
      </c>
      <c r="J61" s="18">
        <f t="shared" si="4"/>
        <v>0.10749999999999695</v>
      </c>
      <c r="L61">
        <v>123.50000000000001</v>
      </c>
      <c r="M61" s="12">
        <v>0.09</v>
      </c>
      <c r="N61">
        <v>5.67</v>
      </c>
      <c r="O61" s="13">
        <v>1</v>
      </c>
      <c r="P61" s="13">
        <f t="shared" si="7"/>
        <v>0.09</v>
      </c>
      <c r="Q61" s="13">
        <f t="shared" si="6"/>
        <v>0.5</v>
      </c>
      <c r="R61" s="18">
        <f t="shared" si="2"/>
        <v>4.4999999999999998E-2</v>
      </c>
    </row>
    <row r="62" spans="4:18" x14ac:dyDescent="0.35">
      <c r="D62">
        <v>119.24999999999999</v>
      </c>
      <c r="E62" s="12">
        <v>0.37</v>
      </c>
      <c r="F62">
        <v>1.7000000000000002</v>
      </c>
      <c r="G62" s="13">
        <v>1</v>
      </c>
      <c r="H62" s="13">
        <f t="shared" si="8"/>
        <v>0.37</v>
      </c>
      <c r="I62" s="13">
        <f t="shared" si="5"/>
        <v>0.25</v>
      </c>
      <c r="J62" s="18">
        <f t="shared" si="4"/>
        <v>9.2499999999999999E-2</v>
      </c>
      <c r="L62">
        <v>124</v>
      </c>
      <c r="M62" s="12">
        <v>6.9999999999999993E-2</v>
      </c>
      <c r="N62">
        <v>6.15</v>
      </c>
      <c r="O62" s="13">
        <v>1</v>
      </c>
      <c r="P62" s="13">
        <f t="shared" si="7"/>
        <v>6.9999999999999993E-2</v>
      </c>
      <c r="Q62" s="13">
        <f t="shared" si="6"/>
        <v>0.5</v>
      </c>
      <c r="R62" s="18">
        <f t="shared" si="2"/>
        <v>3.4999999999999996E-2</v>
      </c>
    </row>
    <row r="63" spans="4:18" x14ac:dyDescent="0.35">
      <c r="D63">
        <v>119.5</v>
      </c>
      <c r="E63" s="12">
        <v>0.32</v>
      </c>
      <c r="F63">
        <v>1.9</v>
      </c>
      <c r="G63" s="13">
        <v>1</v>
      </c>
      <c r="H63" s="13">
        <f t="shared" si="8"/>
        <v>0.32</v>
      </c>
      <c r="I63" s="13">
        <f t="shared" si="5"/>
        <v>0.25000000000000711</v>
      </c>
      <c r="J63" s="18">
        <f t="shared" si="4"/>
        <v>8.0000000000002278E-2</v>
      </c>
      <c r="L63">
        <v>124.50000000000001</v>
      </c>
      <c r="M63" s="12">
        <v>0.06</v>
      </c>
      <c r="N63">
        <v>6.64</v>
      </c>
      <c r="O63" s="13">
        <v>1</v>
      </c>
      <c r="P63" s="13">
        <f t="shared" si="7"/>
        <v>0.06</v>
      </c>
      <c r="Q63" s="13">
        <f t="shared" si="6"/>
        <v>0.5</v>
      </c>
      <c r="R63" s="18">
        <f t="shared" si="2"/>
        <v>0.03</v>
      </c>
    </row>
    <row r="64" spans="4:18" x14ac:dyDescent="0.35">
      <c r="D64">
        <v>119.75</v>
      </c>
      <c r="E64" s="12">
        <v>0.27</v>
      </c>
      <c r="F64">
        <v>2.1</v>
      </c>
      <c r="G64" s="13">
        <v>1</v>
      </c>
      <c r="H64" s="13">
        <f t="shared" si="8"/>
        <v>0.27</v>
      </c>
      <c r="I64" s="13">
        <f t="shared" si="5"/>
        <v>0.25</v>
      </c>
      <c r="J64" s="18">
        <f t="shared" si="4"/>
        <v>6.7500000000000004E-2</v>
      </c>
      <c r="L64">
        <v>125</v>
      </c>
      <c r="M64" s="12">
        <v>0.05</v>
      </c>
      <c r="N64">
        <v>7.13</v>
      </c>
      <c r="O64" s="13">
        <v>1</v>
      </c>
      <c r="P64" s="13">
        <f t="shared" si="7"/>
        <v>0.05</v>
      </c>
      <c r="Q64" s="13">
        <f t="shared" si="6"/>
        <v>0.49999999999998579</v>
      </c>
      <c r="R64" s="18">
        <f t="shared" si="2"/>
        <v>2.499999999999929E-2</v>
      </c>
    </row>
    <row r="65" spans="4:18" x14ac:dyDescent="0.35">
      <c r="D65">
        <v>120</v>
      </c>
      <c r="E65" s="12">
        <v>0.22999999999999998</v>
      </c>
      <c r="F65">
        <v>2.31</v>
      </c>
      <c r="G65" s="13">
        <v>1</v>
      </c>
      <c r="H65" s="13">
        <f t="shared" si="8"/>
        <v>0.22999999999999998</v>
      </c>
      <c r="I65" s="13">
        <f t="shared" si="5"/>
        <v>0.24999999999999289</v>
      </c>
      <c r="J65" s="18">
        <f t="shared" si="4"/>
        <v>5.7499999999998358E-2</v>
      </c>
      <c r="L65">
        <v>125.49999999999999</v>
      </c>
      <c r="M65" s="12">
        <v>0.04</v>
      </c>
      <c r="N65">
        <v>7.62</v>
      </c>
      <c r="O65" s="13">
        <v>1</v>
      </c>
      <c r="P65" s="13">
        <f t="shared" si="7"/>
        <v>0.04</v>
      </c>
      <c r="Q65" s="13">
        <f t="shared" si="6"/>
        <v>0.5</v>
      </c>
      <c r="R65" s="18">
        <f t="shared" si="2"/>
        <v>0.02</v>
      </c>
    </row>
    <row r="66" spans="4:18" x14ac:dyDescent="0.35">
      <c r="D66">
        <v>120.24999999999999</v>
      </c>
      <c r="E66" s="12">
        <v>0.2</v>
      </c>
      <c r="F66">
        <v>2.5299999999999998</v>
      </c>
      <c r="G66" s="13">
        <v>1</v>
      </c>
      <c r="H66" s="13">
        <f t="shared" si="8"/>
        <v>0.2</v>
      </c>
      <c r="I66" s="13">
        <f t="shared" si="5"/>
        <v>0.25</v>
      </c>
      <c r="J66" s="18">
        <f t="shared" si="4"/>
        <v>0.05</v>
      </c>
      <c r="L66">
        <v>126</v>
      </c>
      <c r="M66" s="12">
        <v>3.4999999999999996E-2</v>
      </c>
      <c r="N66">
        <v>8.1100000000000012</v>
      </c>
      <c r="O66" s="13">
        <v>1</v>
      </c>
      <c r="P66" s="13">
        <f t="shared" si="7"/>
        <v>3.4999999999999996E-2</v>
      </c>
      <c r="Q66" s="13">
        <f t="shared" si="6"/>
        <v>0.5</v>
      </c>
      <c r="R66" s="18">
        <f t="shared" si="2"/>
        <v>1.7499999999999998E-2</v>
      </c>
    </row>
    <row r="67" spans="4:18" x14ac:dyDescent="0.35">
      <c r="D67">
        <v>120.5</v>
      </c>
      <c r="E67" s="12">
        <v>0.16999999999999998</v>
      </c>
      <c r="F67">
        <v>2.75</v>
      </c>
      <c r="G67" s="13">
        <v>1</v>
      </c>
      <c r="H67" s="13">
        <f t="shared" si="8"/>
        <v>0.16999999999999998</v>
      </c>
      <c r="I67" s="13">
        <f t="shared" si="5"/>
        <v>0.37500000000000711</v>
      </c>
      <c r="J67" s="18">
        <f t="shared" si="4"/>
        <v>6.3750000000001208E-2</v>
      </c>
      <c r="L67">
        <v>126.49999999999999</v>
      </c>
      <c r="M67" s="12">
        <v>0.03</v>
      </c>
      <c r="N67">
        <v>8.61</v>
      </c>
      <c r="O67" s="13">
        <v>1</v>
      </c>
      <c r="P67" s="13">
        <f t="shared" si="7"/>
        <v>0.03</v>
      </c>
      <c r="Q67" s="13">
        <f t="shared" si="6"/>
        <v>0.5</v>
      </c>
      <c r="R67" s="18">
        <f t="shared" si="2"/>
        <v>1.4999999999999999E-2</v>
      </c>
    </row>
    <row r="68" spans="4:18" x14ac:dyDescent="0.35">
      <c r="D68">
        <v>121</v>
      </c>
      <c r="E68" s="12">
        <v>0.12</v>
      </c>
      <c r="F68">
        <v>3.2</v>
      </c>
      <c r="G68" s="13">
        <v>1</v>
      </c>
      <c r="H68" s="13">
        <f t="shared" si="8"/>
        <v>0.12</v>
      </c>
      <c r="I68" s="13">
        <f t="shared" si="5"/>
        <v>0.50000000000000711</v>
      </c>
      <c r="J68" s="18">
        <f t="shared" si="4"/>
        <v>6.0000000000000851E-2</v>
      </c>
      <c r="L68">
        <v>127</v>
      </c>
      <c r="M68" s="12">
        <v>2.5000000000000001E-2</v>
      </c>
      <c r="N68">
        <v>9.1</v>
      </c>
      <c r="O68" s="13">
        <v>1</v>
      </c>
      <c r="P68" s="13">
        <f t="shared" si="7"/>
        <v>2.5000000000000001E-2</v>
      </c>
      <c r="Q68" s="13">
        <f t="shared" si="6"/>
        <v>0.5</v>
      </c>
      <c r="R68" s="18">
        <f t="shared" si="2"/>
        <v>1.2500000000000001E-2</v>
      </c>
    </row>
    <row r="69" spans="4:18" x14ac:dyDescent="0.35">
      <c r="D69">
        <v>121.50000000000001</v>
      </c>
      <c r="E69" s="12">
        <v>0.09</v>
      </c>
      <c r="F69">
        <v>3.6700000000000004</v>
      </c>
      <c r="G69" s="13">
        <v>1</v>
      </c>
      <c r="H69" s="13">
        <f t="shared" si="8"/>
        <v>0.09</v>
      </c>
      <c r="I69" s="13">
        <f t="shared" si="5"/>
        <v>0.5</v>
      </c>
      <c r="J69" s="18">
        <f t="shared" si="4"/>
        <v>4.4999999999999998E-2</v>
      </c>
      <c r="L69">
        <v>127.49999999999999</v>
      </c>
      <c r="M69" s="12">
        <v>0.02</v>
      </c>
      <c r="N69">
        <v>9.6</v>
      </c>
      <c r="O69" s="13">
        <v>1</v>
      </c>
      <c r="P69" s="13">
        <f t="shared" si="7"/>
        <v>0.02</v>
      </c>
      <c r="Q69" s="13">
        <f t="shared" si="6"/>
        <v>0.5</v>
      </c>
      <c r="R69" s="18">
        <f t="shared" si="2"/>
        <v>0.01</v>
      </c>
    </row>
    <row r="70" spans="4:18" x14ac:dyDescent="0.35">
      <c r="D70">
        <v>122</v>
      </c>
      <c r="E70" s="12">
        <v>6.9999999999999993E-2</v>
      </c>
      <c r="F70">
        <v>4.1500000000000004</v>
      </c>
      <c r="G70" s="13">
        <v>1</v>
      </c>
      <c r="H70" s="13">
        <f t="shared" si="8"/>
        <v>6.9999999999999993E-2</v>
      </c>
      <c r="I70" s="13">
        <f t="shared" si="5"/>
        <v>0.5</v>
      </c>
      <c r="J70" s="18">
        <f t="shared" si="4"/>
        <v>3.4999999999999996E-2</v>
      </c>
      <c r="L70">
        <v>128</v>
      </c>
      <c r="M70" s="12">
        <v>0.02</v>
      </c>
      <c r="N70">
        <v>10.100000000000001</v>
      </c>
      <c r="O70" s="13">
        <v>1</v>
      </c>
      <c r="P70" s="13">
        <f t="shared" si="7"/>
        <v>0.02</v>
      </c>
      <c r="Q70" s="13">
        <f t="shared" si="6"/>
        <v>0.50000000000000711</v>
      </c>
      <c r="R70" s="18">
        <f t="shared" si="2"/>
        <v>1.0000000000000142E-2</v>
      </c>
    </row>
    <row r="71" spans="4:18" x14ac:dyDescent="0.35">
      <c r="D71">
        <v>122.50000000000001</v>
      </c>
      <c r="E71" s="12">
        <v>0.05</v>
      </c>
      <c r="F71">
        <v>4.63</v>
      </c>
      <c r="G71" s="13">
        <v>1</v>
      </c>
      <c r="H71" s="13">
        <f t="shared" si="8"/>
        <v>0.05</v>
      </c>
      <c r="I71" s="13">
        <f t="shared" si="5"/>
        <v>0.5</v>
      </c>
      <c r="J71" s="18">
        <f t="shared" si="4"/>
        <v>2.5000000000000001E-2</v>
      </c>
      <c r="L71">
        <v>128.5</v>
      </c>
      <c r="M71" s="12">
        <v>1.4999999999999999E-2</v>
      </c>
      <c r="N71">
        <v>10.6</v>
      </c>
      <c r="O71" s="13">
        <v>1</v>
      </c>
      <c r="P71" s="13">
        <f t="shared" si="7"/>
        <v>1.4999999999999999E-2</v>
      </c>
      <c r="Q71" s="13">
        <f t="shared" si="6"/>
        <v>0.5</v>
      </c>
      <c r="R71" s="18">
        <f t="shared" si="2"/>
        <v>7.4999999999999997E-3</v>
      </c>
    </row>
    <row r="72" spans="4:18" x14ac:dyDescent="0.35">
      <c r="D72">
        <v>123</v>
      </c>
      <c r="E72" s="12">
        <v>0.04</v>
      </c>
      <c r="F72">
        <v>5.12</v>
      </c>
      <c r="G72" s="13">
        <v>1</v>
      </c>
      <c r="H72" s="13">
        <f t="shared" si="8"/>
        <v>0.04</v>
      </c>
      <c r="I72" s="13">
        <f t="shared" si="5"/>
        <v>0.5</v>
      </c>
      <c r="J72" s="18">
        <f t="shared" si="4"/>
        <v>0.02</v>
      </c>
      <c r="L72">
        <v>129</v>
      </c>
      <c r="M72" s="12">
        <v>1.4999999999999999E-2</v>
      </c>
      <c r="N72">
        <v>11.09</v>
      </c>
      <c r="O72" s="13">
        <v>1</v>
      </c>
      <c r="P72" s="13">
        <f t="shared" si="7"/>
        <v>1.4999999999999999E-2</v>
      </c>
      <c r="Q72" s="13">
        <f t="shared" si="6"/>
        <v>0.5</v>
      </c>
      <c r="R72" s="18">
        <f t="shared" si="2"/>
        <v>7.4999999999999997E-3</v>
      </c>
    </row>
    <row r="73" spans="4:18" x14ac:dyDescent="0.35">
      <c r="D73">
        <v>123.50000000000001</v>
      </c>
      <c r="E73" s="12">
        <v>3.4999999999999996E-2</v>
      </c>
      <c r="F73">
        <v>5.6099999999999994</v>
      </c>
      <c r="G73" s="13">
        <v>1</v>
      </c>
      <c r="H73" s="13">
        <f t="shared" si="8"/>
        <v>3.4999999999999996E-2</v>
      </c>
      <c r="I73" s="13">
        <f t="shared" si="5"/>
        <v>0.5</v>
      </c>
      <c r="J73" s="18">
        <f t="shared" si="4"/>
        <v>1.7499999999999998E-2</v>
      </c>
      <c r="L73">
        <v>129.5</v>
      </c>
      <c r="M73" s="12">
        <v>1.4999999999999999E-2</v>
      </c>
      <c r="N73">
        <v>11.59</v>
      </c>
      <c r="O73" s="13">
        <v>1</v>
      </c>
      <c r="P73" s="13">
        <f t="shared" si="7"/>
        <v>1.4999999999999999E-2</v>
      </c>
      <c r="Q73" s="13">
        <f t="shared" si="6"/>
        <v>0.5</v>
      </c>
      <c r="R73" s="18">
        <f t="shared" si="2"/>
        <v>7.4999999999999997E-3</v>
      </c>
    </row>
    <row r="74" spans="4:18" x14ac:dyDescent="0.35">
      <c r="D74">
        <v>124</v>
      </c>
      <c r="E74" s="12">
        <v>2.5000000000000001E-2</v>
      </c>
      <c r="F74">
        <v>6.11</v>
      </c>
      <c r="G74" s="13">
        <v>1</v>
      </c>
      <c r="H74" s="13">
        <f t="shared" si="8"/>
        <v>2.5000000000000001E-2</v>
      </c>
      <c r="I74" s="13">
        <f t="shared" si="5"/>
        <v>0.5</v>
      </c>
      <c r="J74" s="18">
        <f t="shared" si="4"/>
        <v>1.2500000000000001E-2</v>
      </c>
      <c r="L74">
        <v>130</v>
      </c>
      <c r="M74" s="12">
        <v>0.01</v>
      </c>
      <c r="N74">
        <v>12.09</v>
      </c>
      <c r="O74" s="13">
        <v>1</v>
      </c>
      <c r="P74" s="13">
        <f t="shared" si="7"/>
        <v>0.01</v>
      </c>
      <c r="Q74" s="13">
        <f t="shared" si="6"/>
        <v>0.75</v>
      </c>
      <c r="R74" s="18">
        <f t="shared" si="2"/>
        <v>7.4999999999999997E-3</v>
      </c>
    </row>
    <row r="75" spans="4:18" x14ac:dyDescent="0.35">
      <c r="D75">
        <v>124.50000000000001</v>
      </c>
      <c r="E75" s="12">
        <v>0.02</v>
      </c>
      <c r="F75">
        <v>6.6000000000000005</v>
      </c>
      <c r="G75" s="13">
        <v>1</v>
      </c>
      <c r="H75" s="13">
        <f t="shared" si="8"/>
        <v>0.02</v>
      </c>
      <c r="I75" s="13">
        <f t="shared" si="5"/>
        <v>0.5</v>
      </c>
      <c r="J75" s="18">
        <f t="shared" si="4"/>
        <v>0.01</v>
      </c>
      <c r="L75">
        <v>131</v>
      </c>
      <c r="M75" s="12">
        <v>0.01</v>
      </c>
      <c r="N75">
        <v>13.089999999999998</v>
      </c>
      <c r="O75" s="13">
        <v>1</v>
      </c>
      <c r="P75" s="13">
        <f t="shared" si="7"/>
        <v>0.01</v>
      </c>
      <c r="Q75" s="13">
        <f t="shared" si="6"/>
        <v>1</v>
      </c>
      <c r="R75" s="18">
        <f t="shared" si="2"/>
        <v>0.01</v>
      </c>
    </row>
    <row r="76" spans="4:18" ht="15" thickBot="1" x14ac:dyDescent="0.4">
      <c r="D76">
        <v>125</v>
      </c>
      <c r="E76" s="12">
        <v>0.02</v>
      </c>
      <c r="F76">
        <v>7.1</v>
      </c>
      <c r="G76" s="13">
        <v>1</v>
      </c>
      <c r="H76" s="13">
        <f t="shared" si="8"/>
        <v>0.02</v>
      </c>
      <c r="I76" s="13">
        <f t="shared" si="5"/>
        <v>0.49999999999998579</v>
      </c>
      <c r="J76" s="18">
        <f t="shared" si="4"/>
        <v>9.9999999999997157E-3</v>
      </c>
      <c r="L76">
        <v>132</v>
      </c>
      <c r="M76" s="12">
        <v>0.01</v>
      </c>
      <c r="N76">
        <v>14.09</v>
      </c>
      <c r="O76" s="13">
        <v>1</v>
      </c>
      <c r="P76" s="13">
        <f t="shared" si="7"/>
        <v>0.01</v>
      </c>
      <c r="Q76" s="13">
        <f t="shared" si="6"/>
        <v>1</v>
      </c>
      <c r="R76" s="18">
        <f t="shared" si="2"/>
        <v>0.01</v>
      </c>
    </row>
    <row r="77" spans="4:18" ht="15" thickBot="1" x14ac:dyDescent="0.4">
      <c r="D77">
        <v>125.49999999999999</v>
      </c>
      <c r="E77" s="12">
        <v>1.4999999999999999E-2</v>
      </c>
      <c r="F77">
        <v>7.59</v>
      </c>
      <c r="G77" s="13">
        <v>1</v>
      </c>
      <c r="H77" s="13">
        <f t="shared" si="8"/>
        <v>1.4999999999999999E-2</v>
      </c>
      <c r="I77" s="23">
        <f>D77-D76</f>
        <v>0.49999999999998579</v>
      </c>
      <c r="J77" s="18">
        <f t="shared" si="4"/>
        <v>7.4999999999997864E-3</v>
      </c>
      <c r="L77">
        <v>133</v>
      </c>
      <c r="M77" s="12">
        <v>5.0000000000000001E-3</v>
      </c>
      <c r="N77">
        <v>15.09</v>
      </c>
      <c r="O77" s="13">
        <v>1</v>
      </c>
      <c r="P77" s="13">
        <f t="shared" si="7"/>
        <v>5.0000000000000001E-3</v>
      </c>
      <c r="Q77" s="13">
        <f t="shared" si="6"/>
        <v>1</v>
      </c>
      <c r="R77" s="18">
        <f t="shared" si="2"/>
        <v>5.0000000000000001E-3</v>
      </c>
    </row>
    <row r="78" spans="4:18" ht="15" thickBot="1" x14ac:dyDescent="0.4">
      <c r="L78">
        <v>134</v>
      </c>
      <c r="M78" s="12">
        <v>5.0000000000000001E-3</v>
      </c>
      <c r="N78">
        <v>16.09</v>
      </c>
      <c r="O78" s="13">
        <v>0.5</v>
      </c>
      <c r="P78" s="13">
        <f t="shared" si="7"/>
        <v>2.5000000000000001E-3</v>
      </c>
      <c r="Q78" s="13">
        <f t="shared" si="6"/>
        <v>1</v>
      </c>
      <c r="R78" s="18">
        <f t="shared" si="2"/>
        <v>2.5000000000000001E-3</v>
      </c>
    </row>
    <row r="79" spans="4:18" ht="15" thickBot="1" x14ac:dyDescent="0.4">
      <c r="L79">
        <v>135</v>
      </c>
      <c r="M79" s="12">
        <v>5.0000000000000001E-3</v>
      </c>
      <c r="N79">
        <v>17.080000000000002</v>
      </c>
      <c r="O79" s="13">
        <v>0.25</v>
      </c>
      <c r="P79" s="13">
        <f t="shared" si="7"/>
        <v>1.25E-3</v>
      </c>
      <c r="Q79" s="23">
        <f>L79-L78</f>
        <v>1</v>
      </c>
      <c r="R79" s="18">
        <f t="shared" si="2"/>
        <v>1.25E-3</v>
      </c>
    </row>
    <row r="80" spans="4:18" x14ac:dyDescent="0.35">
      <c r="L80">
        <v>136</v>
      </c>
      <c r="M80" s="12">
        <v>5.0000000000000001E-3</v>
      </c>
      <c r="N80">
        <v>18.079999999999998</v>
      </c>
      <c r="O80" s="13">
        <v>0</v>
      </c>
    </row>
    <row r="81" spans="12:15" x14ac:dyDescent="0.35">
      <c r="L81">
        <v>137</v>
      </c>
      <c r="M81" s="12">
        <v>5.0000000000000001E-3</v>
      </c>
      <c r="N81">
        <v>19.079999999999998</v>
      </c>
      <c r="O81" s="13">
        <v>0</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6CA-DA28-4A16-8405-DF6A1F6C8CE3}">
  <dimension ref="C25:S28"/>
  <sheetViews>
    <sheetView workbookViewId="0"/>
  </sheetViews>
  <sheetFormatPr defaultRowHeight="14.5" x14ac:dyDescent="0.35"/>
  <cols>
    <col min="3" max="3" width="13.453125" bestFit="1" customWidth="1"/>
    <col min="11" max="11" width="13.453125" bestFit="1" customWidth="1"/>
    <col min="16" max="16" width="12" bestFit="1" customWidth="1"/>
    <col min="17" max="17" width="16.1796875" bestFit="1" customWidth="1"/>
    <col min="19" max="19" width="20.81640625" bestFit="1" customWidth="1"/>
    <col min="22" max="22" width="13.1796875" bestFit="1" customWidth="1"/>
    <col min="23" max="23" width="19.7265625" bestFit="1" customWidth="1"/>
  </cols>
  <sheetData>
    <row r="25" spans="3:19" ht="58" x14ac:dyDescent="0.35">
      <c r="D25" s="20" t="s">
        <v>27</v>
      </c>
      <c r="E25" s="20" t="s">
        <v>4</v>
      </c>
      <c r="F25" s="20" t="s">
        <v>14</v>
      </c>
      <c r="G25" s="9"/>
      <c r="H25" s="28" t="s">
        <v>17</v>
      </c>
      <c r="I25" s="9"/>
      <c r="J25" s="29" t="s">
        <v>28</v>
      </c>
      <c r="K25" s="9"/>
      <c r="L25" s="29" t="s">
        <v>21</v>
      </c>
      <c r="M25" s="9"/>
      <c r="N25" s="29" t="s">
        <v>22</v>
      </c>
      <c r="O25" s="9"/>
      <c r="P25" s="29" t="s">
        <v>18</v>
      </c>
      <c r="Q25" s="9" t="s">
        <v>19</v>
      </c>
      <c r="R25" s="9"/>
      <c r="S25" s="9" t="s">
        <v>20</v>
      </c>
    </row>
    <row r="26" spans="3:19" x14ac:dyDescent="0.35">
      <c r="C26" t="s">
        <v>10</v>
      </c>
      <c r="D26" s="13">
        <v>117.92</v>
      </c>
      <c r="E26" s="13">
        <v>17</v>
      </c>
      <c r="F26" s="14">
        <v>0.04</v>
      </c>
      <c r="H26">
        <f>'4) Calculate Simple Variance'!W32</f>
        <v>2.4551948034266493</v>
      </c>
      <c r="J26" s="18">
        <f>H26/(D26^2)</f>
        <v>1.7656760052369241E-4</v>
      </c>
      <c r="L26" s="18">
        <f>SQRT(J26*365*2/E26)</f>
        <v>8.707479826606665E-2</v>
      </c>
      <c r="N26" s="18">
        <f>L26^2</f>
        <v>7.5820204930762032E-3</v>
      </c>
      <c r="P26" s="18">
        <f>(E27-30)/(E27-E26)</f>
        <v>7.1428571428571425E-2</v>
      </c>
      <c r="Q26" s="18">
        <f>P26*N26</f>
        <v>5.4157289236258588E-4</v>
      </c>
    </row>
    <row r="27" spans="3:19" x14ac:dyDescent="0.35">
      <c r="C27" t="s">
        <v>11</v>
      </c>
      <c r="D27" s="13">
        <v>117.92</v>
      </c>
      <c r="E27" s="13">
        <v>31</v>
      </c>
      <c r="F27" s="14">
        <v>3.5000000000000003E-2</v>
      </c>
      <c r="H27">
        <f>'4) Calculate Simple Variance'!W41</f>
        <v>4.2388316531924728</v>
      </c>
      <c r="J27" s="18">
        <f>H27/(D27^2)</f>
        <v>3.0483949093713182E-4</v>
      </c>
      <c r="L27" s="32">
        <f>SQRT(J27*365*2/E27)</f>
        <v>8.4725901204833282E-2</v>
      </c>
      <c r="N27" s="18">
        <f>L27^2</f>
        <v>7.17847833497117E-3</v>
      </c>
      <c r="P27" s="18">
        <f>(30-E26)/(E27-E26)</f>
        <v>0.9285714285714286</v>
      </c>
      <c r="Q27" s="18">
        <f>P27*N27</f>
        <v>6.6657298824732295E-3</v>
      </c>
    </row>
    <row r="28" spans="3:19" ht="18.5" x14ac:dyDescent="0.45">
      <c r="K28" s="15"/>
      <c r="O28" s="15" t="s">
        <v>3</v>
      </c>
      <c r="P28" s="17">
        <f>P27+P26</f>
        <v>1</v>
      </c>
      <c r="Q28" s="30">
        <f>Q27+Q26</f>
        <v>7.2073027748358158E-3</v>
      </c>
      <c r="S28" s="31">
        <f>100*SQRT(Q28)</f>
        <v>8.4895834849748759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C40B-632B-46BD-8959-73CF5C5CDE1C}">
  <dimension ref="C3:W8"/>
  <sheetViews>
    <sheetView workbookViewId="0"/>
  </sheetViews>
  <sheetFormatPr defaultRowHeight="14.5" x14ac:dyDescent="0.35"/>
  <sheetData>
    <row r="3" spans="3:23" x14ac:dyDescent="0.35">
      <c r="C3" s="9" t="s">
        <v>23</v>
      </c>
    </row>
    <row r="4" spans="3:23" x14ac:dyDescent="0.35">
      <c r="D4">
        <v>1</v>
      </c>
      <c r="E4" t="s">
        <v>30</v>
      </c>
      <c r="T4" s="8" t="s">
        <v>29</v>
      </c>
    </row>
    <row r="5" spans="3:23" x14ac:dyDescent="0.35">
      <c r="D5">
        <v>2</v>
      </c>
      <c r="E5" t="s">
        <v>31</v>
      </c>
      <c r="W5" s="8" t="s">
        <v>32</v>
      </c>
    </row>
    <row r="6" spans="3:23" x14ac:dyDescent="0.35">
      <c r="D6">
        <v>3</v>
      </c>
      <c r="E6" t="s">
        <v>33</v>
      </c>
      <c r="O6" s="8" t="s">
        <v>29</v>
      </c>
    </row>
    <row r="7" spans="3:23" x14ac:dyDescent="0.35">
      <c r="D7">
        <v>4</v>
      </c>
      <c r="E7" t="s">
        <v>35</v>
      </c>
      <c r="O7" s="8"/>
      <c r="W7" s="8" t="s">
        <v>29</v>
      </c>
    </row>
    <row r="8" spans="3:23" x14ac:dyDescent="0.35">
      <c r="D8">
        <v>5</v>
      </c>
      <c r="E8" t="s">
        <v>34</v>
      </c>
      <c r="W8" s="8" t="s">
        <v>29</v>
      </c>
    </row>
  </sheetData>
  <hyperlinks>
    <hyperlink ref="T4" r:id="rId1" xr:uid="{0A0C3BF4-FC6F-48C9-8265-A0DBCF3CC6DF}"/>
    <hyperlink ref="W5" r:id="rId2" xr:uid="{370D4FFD-0F14-4426-A4F8-F762CE834584}"/>
    <hyperlink ref="O6" r:id="rId3" xr:uid="{BBB847C6-DCF9-4CF6-9AD9-5C9F4DBC842A}"/>
    <hyperlink ref="W8" r:id="rId4" xr:uid="{8A002414-A79E-431A-A16B-2EB6EA8C159F}"/>
    <hyperlink ref="W7" r:id="rId5" xr:uid="{B5A17708-EA3F-494B-99FD-6B9EBF8AA9D7}"/>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Read Me</vt:lpstr>
      <vt:lpstr>1) Select Expirations</vt:lpstr>
      <vt:lpstr>2) Identify Options</vt:lpstr>
      <vt:lpstr>3) Determine Strike Weights</vt:lpstr>
      <vt:lpstr>4) Calculate Simple Variance</vt:lpstr>
      <vt:lpstr>5) Final Calculation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Wiesner, John</dc:creator>
  <cp:lastModifiedBy>Alsati, Marya</cp:lastModifiedBy>
  <dcterms:created xsi:type="dcterms:W3CDTF">2022-06-21T22:15:53Z</dcterms:created>
  <dcterms:modified xsi:type="dcterms:W3CDTF">2023-04-28T20:49:25Z</dcterms:modified>
</cp:coreProperties>
</file>